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2400" windowWidth="2565" windowHeight="5745"/>
  </bookViews>
  <sheets>
    <sheet name="instructions" sheetId="12" r:id="rId1"/>
    <sheet name="spreadRateCalculationsV5" sheetId="10" r:id="rId2"/>
  </sheets>
  <definedNames>
    <definedName name="_xlnm.Print_Area" localSheetId="0">instructions!$A$1:$AE$41</definedName>
  </definedNames>
  <calcPr calcId="145621"/>
</workbook>
</file>

<file path=xl/calcChain.xml><?xml version="1.0" encoding="utf-8"?>
<calcChain xmlns="http://schemas.openxmlformats.org/spreadsheetml/2006/main">
  <c r="G38" i="12" l="1"/>
  <c r="G37" i="12"/>
  <c r="O27" i="12" s="1"/>
  <c r="G36" i="12"/>
  <c r="G35" i="12"/>
  <c r="G32" i="12"/>
  <c r="J12" i="12" s="1"/>
  <c r="G31" i="12"/>
  <c r="L30" i="12"/>
  <c r="J30" i="12"/>
  <c r="N30" i="12" s="1"/>
  <c r="G30" i="12"/>
  <c r="L29" i="12"/>
  <c r="J29" i="12"/>
  <c r="N29" i="12" s="1"/>
  <c r="G29" i="12"/>
  <c r="N28" i="12"/>
  <c r="L28" i="12"/>
  <c r="J28" i="12"/>
  <c r="M28" i="12" s="1"/>
  <c r="P27" i="12"/>
  <c r="N27" i="12"/>
  <c r="M27" i="12"/>
  <c r="L27" i="12"/>
  <c r="Z31" i="12" s="1"/>
  <c r="AN21" i="12" s="1"/>
  <c r="J27" i="12"/>
  <c r="Y26" i="12"/>
  <c r="P26" i="12"/>
  <c r="O26" i="12"/>
  <c r="N26" i="12"/>
  <c r="M26" i="12"/>
  <c r="E26" i="12"/>
  <c r="Y25" i="12"/>
  <c r="AM21" i="12"/>
  <c r="AL21" i="12"/>
  <c r="AK21" i="12"/>
  <c r="AH21" i="12"/>
  <c r="AG21" i="12"/>
  <c r="AF21" i="12"/>
  <c r="L21" i="12"/>
  <c r="J21" i="12"/>
  <c r="N21" i="12" s="1"/>
  <c r="AM20" i="12"/>
  <c r="AL20" i="12"/>
  <c r="AK20" i="12"/>
  <c r="AH20" i="12"/>
  <c r="AG20" i="12"/>
  <c r="AF20" i="12"/>
  <c r="N20" i="12"/>
  <c r="L20" i="12"/>
  <c r="J20" i="12"/>
  <c r="M20" i="12" s="1"/>
  <c r="AM19" i="12"/>
  <c r="AL19" i="12"/>
  <c r="AK19" i="12"/>
  <c r="AH19" i="12"/>
  <c r="AG19" i="12"/>
  <c r="AF19" i="12"/>
  <c r="P19" i="12"/>
  <c r="M19" i="12"/>
  <c r="L19" i="12"/>
  <c r="J19" i="12"/>
  <c r="N19" i="12" s="1"/>
  <c r="AM18" i="12"/>
  <c r="AL18" i="12"/>
  <c r="AK18" i="12"/>
  <c r="AH18" i="12"/>
  <c r="AG18" i="12"/>
  <c r="AF18" i="12"/>
  <c r="P18" i="12"/>
  <c r="M18" i="12"/>
  <c r="L18" i="12"/>
  <c r="J18" i="12"/>
  <c r="N18" i="12" s="1"/>
  <c r="AK17" i="12"/>
  <c r="AF17" i="12"/>
  <c r="Y17" i="12"/>
  <c r="P17" i="12"/>
  <c r="O17" i="12"/>
  <c r="N17" i="12"/>
  <c r="M17" i="12"/>
  <c r="AM16" i="12"/>
  <c r="AK16" i="12"/>
  <c r="AH16" i="12"/>
  <c r="AF16" i="12"/>
  <c r="Y16" i="12"/>
  <c r="AM14" i="12"/>
  <c r="AL14" i="12"/>
  <c r="AK14" i="12"/>
  <c r="AG14" i="12"/>
  <c r="AF14" i="12"/>
  <c r="AM13" i="12"/>
  <c r="AL13" i="12"/>
  <c r="AK13" i="12"/>
  <c r="AG13" i="12"/>
  <c r="AF13" i="12"/>
  <c r="AM12" i="12"/>
  <c r="AL12" i="12"/>
  <c r="AK12" i="12"/>
  <c r="AG12" i="12"/>
  <c r="AF12" i="12"/>
  <c r="L12" i="12"/>
  <c r="AM11" i="12"/>
  <c r="AL11" i="12"/>
  <c r="AK11" i="12"/>
  <c r="AF11" i="12"/>
  <c r="P11" i="12"/>
  <c r="M11" i="12"/>
  <c r="L11" i="12"/>
  <c r="J11" i="12"/>
  <c r="N11" i="12" s="1"/>
  <c r="AK10" i="12"/>
  <c r="AF10" i="12"/>
  <c r="P10" i="12"/>
  <c r="M10" i="12"/>
  <c r="L10" i="12"/>
  <c r="Z11" i="12" s="1"/>
  <c r="AI19" i="12" s="1"/>
  <c r="J10" i="12"/>
  <c r="N10" i="12" s="1"/>
  <c r="AM9" i="12"/>
  <c r="AK9" i="12"/>
  <c r="AH9" i="12"/>
  <c r="AF9" i="12"/>
  <c r="N9" i="12"/>
  <c r="L9" i="12"/>
  <c r="J9" i="12"/>
  <c r="M9" i="12" s="1"/>
  <c r="Z13" i="12" s="1"/>
  <c r="AI21" i="12" s="1"/>
  <c r="Y8" i="12"/>
  <c r="T11" i="12"/>
  <c r="AH14" i="12" s="1"/>
  <c r="P8" i="12"/>
  <c r="O8" i="12"/>
  <c r="N8" i="12"/>
  <c r="M8" i="12"/>
  <c r="Y7" i="12"/>
  <c r="T10" i="12"/>
  <c r="AH13" i="12" s="1"/>
  <c r="T9" i="12"/>
  <c r="AH12" i="12" s="1"/>
  <c r="Y8" i="10"/>
  <c r="Y26" i="10"/>
  <c r="Y17" i="10"/>
  <c r="AD19" i="10"/>
  <c r="AC19" i="10"/>
  <c r="N12" i="12" l="1"/>
  <c r="M12" i="12"/>
  <c r="P12" i="12"/>
  <c r="Z12" i="12"/>
  <c r="AI20" i="12" s="1"/>
  <c r="O21" i="12"/>
  <c r="O30" i="12"/>
  <c r="O9" i="12"/>
  <c r="O28" i="12"/>
  <c r="P29" i="12"/>
  <c r="P30" i="12"/>
  <c r="P9" i="12"/>
  <c r="O12" i="12"/>
  <c r="P20" i="12"/>
  <c r="M21" i="12"/>
  <c r="Z21" i="12"/>
  <c r="AN13" i="12" s="1"/>
  <c r="P28" i="12"/>
  <c r="M29" i="12"/>
  <c r="Z29" i="12"/>
  <c r="AN19" i="12" s="1"/>
  <c r="M30" i="12"/>
  <c r="Z30" i="12"/>
  <c r="AN20" i="12" s="1"/>
  <c r="O29" i="12"/>
  <c r="O20" i="12"/>
  <c r="P21" i="12"/>
  <c r="O10" i="12"/>
  <c r="O11" i="12"/>
  <c r="O18" i="12"/>
  <c r="Z22" i="12" s="1"/>
  <c r="AN14" i="12" s="1"/>
  <c r="O19" i="12"/>
  <c r="Z20" i="12"/>
  <c r="AN12" i="12" s="1"/>
  <c r="AI12" i="10"/>
  <c r="AG16" i="10" l="1"/>
  <c r="AI16" i="10"/>
  <c r="AG17" i="10"/>
  <c r="AG18" i="10"/>
  <c r="AH18" i="10"/>
  <c r="AI18" i="10"/>
  <c r="AG19" i="10"/>
  <c r="AH19" i="10"/>
  <c r="AI19" i="10"/>
  <c r="AG20" i="10"/>
  <c r="AH20" i="10"/>
  <c r="AI20" i="10"/>
  <c r="AG21" i="10"/>
  <c r="AH21" i="10"/>
  <c r="AI21" i="10"/>
  <c r="AG9" i="10"/>
  <c r="AI9" i="10"/>
  <c r="AG10" i="10"/>
  <c r="AG11" i="10"/>
  <c r="AH11" i="10"/>
  <c r="AI11" i="10"/>
  <c r="AG12" i="10"/>
  <c r="AH12" i="10"/>
  <c r="AG13" i="10"/>
  <c r="AH13" i="10"/>
  <c r="AI13" i="10"/>
  <c r="AG14" i="10"/>
  <c r="AH14" i="10"/>
  <c r="AI14" i="10"/>
  <c r="AB16" i="10"/>
  <c r="AD16" i="10"/>
  <c r="AB17" i="10"/>
  <c r="AB18" i="10"/>
  <c r="AC18" i="10"/>
  <c r="AD18" i="10"/>
  <c r="AB19" i="10"/>
  <c r="AB20" i="10"/>
  <c r="AC20" i="10"/>
  <c r="AD20" i="10"/>
  <c r="AB21" i="10"/>
  <c r="AC21" i="10"/>
  <c r="AD21" i="10"/>
  <c r="AB10" i="10"/>
  <c r="AB11" i="10"/>
  <c r="AB12" i="10"/>
  <c r="AC12" i="10"/>
  <c r="AB13" i="10"/>
  <c r="AC13" i="10"/>
  <c r="AB14" i="10"/>
  <c r="AC14" i="10"/>
  <c r="AB9" i="10"/>
  <c r="AD9" i="10"/>
  <c r="L27" i="10"/>
  <c r="Y25" i="10"/>
  <c r="Y16" i="10"/>
  <c r="Y7" i="10"/>
  <c r="M8" i="10"/>
  <c r="N8" i="10"/>
  <c r="O8" i="10"/>
  <c r="P8" i="10"/>
  <c r="L30" i="10" l="1"/>
  <c r="L29" i="10"/>
  <c r="L28" i="10"/>
  <c r="P26" i="10"/>
  <c r="O26" i="10"/>
  <c r="N26" i="10"/>
  <c r="M26" i="10"/>
  <c r="L21" i="10"/>
  <c r="L20" i="10"/>
  <c r="L19" i="10"/>
  <c r="L18" i="10"/>
  <c r="P17" i="10"/>
  <c r="O17" i="10"/>
  <c r="M17" i="10"/>
  <c r="N17" i="10"/>
  <c r="E26" i="10"/>
  <c r="G38" i="10"/>
  <c r="G37" i="10"/>
  <c r="G36" i="10"/>
  <c r="G35" i="10"/>
  <c r="G32" i="10"/>
  <c r="J30" i="10" s="1"/>
  <c r="G31" i="10"/>
  <c r="J29" i="10" s="1"/>
  <c r="G30" i="10"/>
  <c r="J28" i="10" s="1"/>
  <c r="G29" i="10"/>
  <c r="J9" i="10" s="1"/>
  <c r="L12" i="10"/>
  <c r="L11" i="10"/>
  <c r="L10" i="10"/>
  <c r="L9" i="10"/>
  <c r="T11" i="10"/>
  <c r="AD14" i="10" s="1"/>
  <c r="T10" i="10"/>
  <c r="AD13" i="10" s="1"/>
  <c r="T9" i="10"/>
  <c r="AD12" i="10" s="1"/>
  <c r="J27" i="10" l="1"/>
  <c r="N27" i="10" s="1"/>
  <c r="J18" i="10"/>
  <c r="M18" i="10" s="1"/>
  <c r="P9" i="10"/>
  <c r="P30" i="10"/>
  <c r="P29" i="10"/>
  <c r="O9" i="10"/>
  <c r="O28" i="10"/>
  <c r="N29" i="10"/>
  <c r="N9" i="10"/>
  <c r="J21" i="10"/>
  <c r="M21" i="10" s="1"/>
  <c r="M29" i="10"/>
  <c r="J20" i="10"/>
  <c r="O20" i="10" s="1"/>
  <c r="J19" i="10"/>
  <c r="O19" i="10" s="1"/>
  <c r="M9" i="10"/>
  <c r="Z13" i="10" s="1"/>
  <c r="AE21" i="10" s="1"/>
  <c r="O30" i="10"/>
  <c r="P28" i="10"/>
  <c r="M28" i="10"/>
  <c r="O29" i="10"/>
  <c r="M30" i="10"/>
  <c r="N28" i="10"/>
  <c r="Z29" i="10" s="1"/>
  <c r="AJ19" i="10" s="1"/>
  <c r="N30" i="10"/>
  <c r="J11" i="10"/>
  <c r="J10" i="10"/>
  <c r="J12" i="10"/>
  <c r="Z30" i="10" l="1"/>
  <c r="AJ20" i="10" s="1"/>
  <c r="P27" i="10"/>
  <c r="Z31" i="10" s="1"/>
  <c r="AJ21" i="10" s="1"/>
  <c r="O27" i="10"/>
  <c r="M27" i="10"/>
  <c r="O18" i="10"/>
  <c r="Z22" i="10" s="1"/>
  <c r="AJ14" i="10" s="1"/>
  <c r="N18" i="10"/>
  <c r="P18" i="10"/>
  <c r="M19" i="10"/>
  <c r="N19" i="10"/>
  <c r="Z21" i="10" s="1"/>
  <c r="AJ13" i="10" s="1"/>
  <c r="P19" i="10"/>
  <c r="M20" i="10"/>
  <c r="N20" i="10"/>
  <c r="P20" i="10"/>
  <c r="N21" i="10"/>
  <c r="P21" i="10"/>
  <c r="O21" i="10"/>
  <c r="P12" i="10"/>
  <c r="N12" i="10"/>
  <c r="O12" i="10"/>
  <c r="M12" i="10"/>
  <c r="P10" i="10"/>
  <c r="M10" i="10"/>
  <c r="N10" i="10"/>
  <c r="Z12" i="10" s="1"/>
  <c r="AE20" i="10" s="1"/>
  <c r="O10" i="10"/>
  <c r="P11" i="10"/>
  <c r="O11" i="10"/>
  <c r="M11" i="10"/>
  <c r="N11" i="10"/>
  <c r="Z11" i="10" s="1"/>
  <c r="AE19" i="10" s="1"/>
  <c r="Z20" i="10" l="1"/>
  <c r="AJ12" i="10" s="1"/>
</calcChain>
</file>

<file path=xl/sharedStrings.xml><?xml version="1.0" encoding="utf-8"?>
<sst xmlns="http://schemas.openxmlformats.org/spreadsheetml/2006/main" count="200" uniqueCount="65">
  <si>
    <t>Spinner</t>
  </si>
  <si>
    <t>Auger</t>
  </si>
  <si>
    <t>SaltDogg</t>
  </si>
  <si>
    <t>Time to fill box (sec)</t>
  </si>
  <si>
    <t>Spread width (m)</t>
  </si>
  <si>
    <t>Spread width (ft)</t>
  </si>
  <si>
    <t>Speed (km/hr)</t>
  </si>
  <si>
    <t>Salt flow rate (kg/sec)</t>
  </si>
  <si>
    <r>
      <t>lb/1000ft</t>
    </r>
    <r>
      <rPr>
        <vertAlign val="superscript"/>
        <sz val="11"/>
        <color theme="1"/>
        <rFont val="Calibri"/>
        <family val="2"/>
        <scheme val="minor"/>
      </rPr>
      <t>2</t>
    </r>
  </si>
  <si>
    <r>
      <t>kg/100m</t>
    </r>
    <r>
      <rPr>
        <vertAlign val="superscript"/>
        <sz val="11"/>
        <color theme="1"/>
        <rFont val="Calibri"/>
        <family val="2"/>
        <scheme val="minor"/>
      </rPr>
      <t>2</t>
    </r>
  </si>
  <si>
    <t>Standards</t>
  </si>
  <si>
    <t>Optimal Settings</t>
  </si>
  <si>
    <t>High</t>
  </si>
  <si>
    <t>Medium</t>
  </si>
  <si>
    <t>Low</t>
  </si>
  <si>
    <t>App. Rate</t>
  </si>
  <si>
    <t>Box Capacity (kg)</t>
  </si>
  <si>
    <t>User Input</t>
  </si>
  <si>
    <t xml:space="preserve">Company   </t>
  </si>
  <si>
    <t xml:space="preserve">Address   </t>
  </si>
  <si>
    <t xml:space="preserve">City   </t>
  </si>
  <si>
    <t xml:space="preserve">Province   </t>
  </si>
  <si>
    <t xml:space="preserve">Phone Number   </t>
  </si>
  <si>
    <t xml:space="preserve">Email   </t>
  </si>
  <si>
    <t xml:space="preserve">Website   </t>
  </si>
  <si>
    <t>Calibration Date</t>
  </si>
  <si>
    <t>GMC</t>
  </si>
  <si>
    <t>3500 HD</t>
  </si>
  <si>
    <r>
      <t>Application rate (kg/100m</t>
    </r>
    <r>
      <rPr>
        <b/>
        <vertAlign val="superscript"/>
        <sz val="11"/>
        <color rgb="FF3F3F3F"/>
        <rFont val="Calibri"/>
        <family val="2"/>
        <scheme val="minor"/>
      </rPr>
      <t>2</t>
    </r>
    <r>
      <rPr>
        <b/>
        <sz val="11"/>
        <color rgb="FF3F3F3F"/>
        <rFont val="Calibri"/>
        <family val="2"/>
        <scheme val="minor"/>
      </rPr>
      <t>)</t>
    </r>
  </si>
  <si>
    <t>Hydraulic</t>
  </si>
  <si>
    <t>xxxxx</t>
  </si>
  <si>
    <t xml:space="preserve">  Auger</t>
  </si>
  <si>
    <t>SAVE</t>
  </si>
  <si>
    <t>Salt Spreader Calibration</t>
  </si>
  <si>
    <t>Cab Chart Printout</t>
  </si>
  <si>
    <t>SAVE Worksheet Input</t>
  </si>
  <si>
    <t>Salt Application Rate Calculation</t>
  </si>
  <si>
    <r>
      <t>Application Rate (kg/100m</t>
    </r>
    <r>
      <rPr>
        <b/>
        <vertAlign val="superscript"/>
        <sz val="10"/>
        <color theme="1"/>
        <rFont val="Calibri"/>
        <family val="2"/>
        <scheme val="minor"/>
      </rPr>
      <t>2</t>
    </r>
    <r>
      <rPr>
        <b/>
        <sz val="10"/>
        <color theme="1"/>
        <rFont val="Calibri"/>
        <family val="2"/>
        <scheme val="minor"/>
      </rPr>
      <t>)</t>
    </r>
  </si>
  <si>
    <r>
      <t>Area covered (m</t>
    </r>
    <r>
      <rPr>
        <b/>
        <vertAlign val="superscript"/>
        <sz val="10"/>
        <rFont val="Calibri"/>
        <family val="2"/>
        <scheme val="minor"/>
      </rPr>
      <t>2</t>
    </r>
    <r>
      <rPr>
        <b/>
        <sz val="10"/>
        <rFont val="Calibri"/>
        <family val="2"/>
        <scheme val="minor"/>
      </rPr>
      <t>/sec)</t>
    </r>
  </si>
  <si>
    <t xml:space="preserve">Truck Make   </t>
  </si>
  <si>
    <t xml:space="preserve">Truck Model   </t>
  </si>
  <si>
    <t xml:space="preserve">Truck Year   </t>
  </si>
  <si>
    <t xml:space="preserve">Truck License Plate   </t>
  </si>
  <si>
    <t xml:space="preserve">Spreader Make   </t>
  </si>
  <si>
    <t xml:space="preserve">Spreader Model   </t>
  </si>
  <si>
    <t xml:space="preserve">Spreader Manufactured Year   </t>
  </si>
  <si>
    <t xml:space="preserve">Hydraulic or Electric Controls   </t>
  </si>
  <si>
    <t xml:space="preserve">Gate opening height (cm)   </t>
  </si>
  <si>
    <t xml:space="preserve">Gate opening width (cm)   </t>
  </si>
  <si>
    <r>
      <t>Gate opening area (cm</t>
    </r>
    <r>
      <rPr>
        <b/>
        <vertAlign val="superscript"/>
        <sz val="11"/>
        <color theme="1"/>
        <rFont val="Calibri"/>
        <family val="2"/>
        <scheme val="minor"/>
      </rPr>
      <t>2</t>
    </r>
    <r>
      <rPr>
        <b/>
        <sz val="11"/>
        <color theme="1"/>
        <rFont val="Calibri"/>
        <family val="2"/>
        <scheme val="minor"/>
      </rPr>
      <t xml:space="preserve">)      </t>
    </r>
  </si>
  <si>
    <t>Cells that require user input or selection are highlighted in yellow as shown below.</t>
  </si>
  <si>
    <t>2. Fill out truck/ spreader details</t>
  </si>
  <si>
    <t>5. Insert Auger setting selected</t>
  </si>
  <si>
    <t>3. Insert Spinner setting selected</t>
  </si>
  <si>
    <t>4. Insert measured width of selected Spinner setting</t>
  </si>
  <si>
    <t>1. Fill out calibration date and company/ contractor details</t>
  </si>
  <si>
    <t>6. Insert the time it took (sec) to fill the calibration box of selected Auger  setting</t>
  </si>
  <si>
    <t>9. Insert the various speeds at which you operate your vehicle during salting. This grid will calculate application rates for all spinner and auger combinations tested at each speed</t>
  </si>
  <si>
    <t>10. In the previous step, a number of application rates have been calculated at each selected speed. 
Select from the dropdown menus the Auger and Spinner setting from the Rate Calculation Grid that provides the desired Low, Medium and High standard application rates at each speed.</t>
  </si>
  <si>
    <t>Auger and Spinner Setting Selection</t>
  </si>
  <si>
    <r>
      <t>8. Insert the standard low, medium and high application rates in lb/1000 ft</t>
    </r>
    <r>
      <rPr>
        <b/>
        <vertAlign val="superscript"/>
        <sz val="11"/>
        <color rgb="FFFF0000"/>
        <rFont val="Calibri"/>
        <family val="2"/>
        <scheme val="minor"/>
      </rPr>
      <t xml:space="preserve">2 </t>
    </r>
    <r>
      <rPr>
        <b/>
        <sz val="11"/>
        <color rgb="FFFF0000"/>
        <rFont val="Calibri"/>
        <family val="2"/>
        <scheme val="minor"/>
      </rPr>
      <t>and have it converted to kg/100m</t>
    </r>
    <r>
      <rPr>
        <b/>
        <vertAlign val="superscript"/>
        <sz val="11"/>
        <color rgb="FFFF0000"/>
        <rFont val="Calibri"/>
        <family val="2"/>
        <scheme val="minor"/>
      </rPr>
      <t>2</t>
    </r>
    <r>
      <rPr>
        <b/>
        <sz val="11"/>
        <color rgb="FFFF0000"/>
        <rFont val="Calibri"/>
        <family val="2"/>
        <scheme val="minor"/>
      </rPr>
      <t xml:space="preserve"> </t>
    </r>
  </si>
  <si>
    <t>Company/ Instrumentation Information</t>
  </si>
  <si>
    <t>Application Rate Calculation Grid</t>
  </si>
  <si>
    <t>11. Print selected setttings and keep in the cab of your vehicle for reference.</t>
  </si>
  <si>
    <t>7. Insert the total weight of salt contained in the calibration box. Currently it holds 130 kg within the 70cm x 70cm x 20.4cm calibration box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</si>
</sst>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 mmm\ yyyy"/>
  </numFmts>
  <fonts count="28" x14ac:knownFonts="1">
    <font>
      <sz val="11"/>
      <color theme="1"/>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vertAlign val="superscript"/>
      <sz val="11"/>
      <color theme="1"/>
      <name val="Calibri"/>
      <family val="2"/>
      <scheme val="minor"/>
    </font>
    <font>
      <b/>
      <vertAlign val="superscript"/>
      <sz val="11"/>
      <color rgb="FF3F3F3F"/>
      <name val="Calibri"/>
      <family val="2"/>
      <scheme val="minor"/>
    </font>
    <font>
      <b/>
      <sz val="11"/>
      <color theme="1"/>
      <name val="Calibri"/>
      <family val="2"/>
      <scheme val="minor"/>
    </font>
    <font>
      <b/>
      <vertAlign val="superscript"/>
      <sz val="11"/>
      <color theme="1"/>
      <name val="Calibri"/>
      <family val="2"/>
      <scheme val="minor"/>
    </font>
    <font>
      <b/>
      <sz val="11"/>
      <name val="Calibri"/>
      <family val="2"/>
      <scheme val="minor"/>
    </font>
    <font>
      <sz val="11"/>
      <color rgb="FF9C6500"/>
      <name val="Calibri"/>
      <family val="2"/>
      <scheme val="minor"/>
    </font>
    <font>
      <sz val="11"/>
      <color theme="0"/>
      <name val="Calibri"/>
      <family val="2"/>
      <scheme val="minor"/>
    </font>
    <font>
      <sz val="11"/>
      <name val="Calibri"/>
      <family val="2"/>
      <scheme val="minor"/>
    </font>
    <font>
      <sz val="11"/>
      <color theme="1"/>
      <name val="Calibri"/>
      <family val="2"/>
      <scheme val="minor"/>
    </font>
    <font>
      <b/>
      <sz val="15"/>
      <color theme="3"/>
      <name val="Calibri"/>
      <family val="2"/>
      <scheme val="minor"/>
    </font>
    <font>
      <b/>
      <sz val="14"/>
      <color theme="0"/>
      <name val="Calibri"/>
      <family val="2"/>
      <scheme val="minor"/>
    </font>
    <font>
      <b/>
      <sz val="12"/>
      <color theme="1"/>
      <name val="Calibri"/>
      <family val="2"/>
      <scheme val="minor"/>
    </font>
    <font>
      <b/>
      <sz val="15"/>
      <color theme="0"/>
      <name val="Calibri"/>
      <family val="2"/>
      <scheme val="minor"/>
    </font>
    <font>
      <b/>
      <sz val="10"/>
      <color theme="1"/>
      <name val="Calibri"/>
      <family val="2"/>
      <scheme val="minor"/>
    </font>
    <font>
      <b/>
      <vertAlign val="superscript"/>
      <sz val="10"/>
      <color theme="1"/>
      <name val="Calibri"/>
      <family val="2"/>
      <scheme val="minor"/>
    </font>
    <font>
      <sz val="10"/>
      <color theme="1"/>
      <name val="Calibri"/>
      <family val="2"/>
      <scheme val="minor"/>
    </font>
    <font>
      <sz val="10"/>
      <color rgb="FF9C6500"/>
      <name val="Calibri"/>
      <family val="2"/>
      <scheme val="minor"/>
    </font>
    <font>
      <b/>
      <sz val="10"/>
      <name val="Calibri"/>
      <family val="2"/>
      <scheme val="minor"/>
    </font>
    <font>
      <b/>
      <sz val="10"/>
      <color rgb="FFFA7D00"/>
      <name val="Calibri"/>
      <family val="2"/>
      <scheme val="minor"/>
    </font>
    <font>
      <sz val="10"/>
      <name val="Calibri"/>
      <family val="2"/>
      <scheme val="minor"/>
    </font>
    <font>
      <b/>
      <vertAlign val="superscript"/>
      <sz val="10"/>
      <name val="Calibri"/>
      <family val="2"/>
      <scheme val="minor"/>
    </font>
    <font>
      <b/>
      <sz val="10"/>
      <color rgb="FF3F3F3F"/>
      <name val="Calibri"/>
      <family val="2"/>
      <scheme val="minor"/>
    </font>
    <font>
      <b/>
      <sz val="11"/>
      <color rgb="FFFF0000"/>
      <name val="Calibri"/>
      <family val="2"/>
      <scheme val="minor"/>
    </font>
    <font>
      <b/>
      <vertAlign val="superscript"/>
      <sz val="11"/>
      <color rgb="FFFF0000"/>
      <name val="Calibri"/>
      <family val="2"/>
      <scheme val="minor"/>
    </font>
  </fonts>
  <fills count="13">
    <fill>
      <patternFill patternType="none"/>
    </fill>
    <fill>
      <patternFill patternType="gray125"/>
    </fill>
    <fill>
      <patternFill patternType="solid">
        <fgColor rgb="FFFFCC99"/>
      </patternFill>
    </fill>
    <fill>
      <patternFill patternType="solid">
        <fgColor rgb="FFF2F2F2"/>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EB9C"/>
      </patternFill>
    </fill>
    <fill>
      <patternFill patternType="solid">
        <fgColor theme="8"/>
      </patternFill>
    </fill>
    <fill>
      <patternFill patternType="solid">
        <fgColor theme="4" tint="0.39997558519241921"/>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0" tint="-0.499984740745262"/>
        <bgColor indexed="64"/>
      </patternFill>
    </fill>
  </fills>
  <borders count="6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thin">
        <color rgb="FF7F7F7F"/>
      </left>
      <right style="medium">
        <color indexed="64"/>
      </right>
      <top style="thin">
        <color rgb="FF7F7F7F"/>
      </top>
      <bottom style="thin">
        <color rgb="FF7F7F7F"/>
      </bottom>
      <diagonal/>
    </border>
    <border>
      <left style="thin">
        <color rgb="FF7F7F7F"/>
      </left>
      <right style="medium">
        <color indexed="64"/>
      </right>
      <top style="thin">
        <color rgb="FF7F7F7F"/>
      </top>
      <bottom style="medium">
        <color indexed="64"/>
      </bottom>
      <diagonal/>
    </border>
    <border>
      <left/>
      <right style="thin">
        <color rgb="FF7F7F7F"/>
      </right>
      <top style="thin">
        <color rgb="FF7F7F7F"/>
      </top>
      <bottom style="thin">
        <color rgb="FF7F7F7F"/>
      </bottom>
      <diagonal/>
    </border>
    <border>
      <left style="medium">
        <color indexed="64"/>
      </left>
      <right style="thin">
        <color rgb="FF7F7F7F"/>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medium">
        <color indexed="64"/>
      </left>
      <right style="thin">
        <color rgb="FF3F3F3F"/>
      </right>
      <top style="medium">
        <color indexed="64"/>
      </top>
      <bottom style="thin">
        <color rgb="FF3F3F3F"/>
      </bottom>
      <diagonal/>
    </border>
    <border>
      <left style="thin">
        <color rgb="FF3F3F3F"/>
      </left>
      <right style="thin">
        <color rgb="FF3F3F3F"/>
      </right>
      <top style="medium">
        <color indexed="64"/>
      </top>
      <bottom style="thin">
        <color rgb="FF3F3F3F"/>
      </bottom>
      <diagonal/>
    </border>
    <border>
      <left style="medium">
        <color indexed="64"/>
      </left>
      <right style="thin">
        <color rgb="FF3F3F3F"/>
      </right>
      <top style="thin">
        <color rgb="FF3F3F3F"/>
      </top>
      <bottom style="medium">
        <color indexed="64"/>
      </bottom>
      <diagonal/>
    </border>
    <border>
      <left style="thin">
        <color rgb="FF3F3F3F"/>
      </left>
      <right style="medium">
        <color indexed="64"/>
      </right>
      <top style="medium">
        <color indexed="64"/>
      </top>
      <bottom style="thin">
        <color rgb="FF3F3F3F"/>
      </bottom>
      <diagonal/>
    </border>
    <border>
      <left style="thin">
        <color rgb="FF7F7F7F"/>
      </left>
      <right style="thin">
        <color rgb="FF7F7F7F"/>
      </right>
      <top style="thin">
        <color rgb="FF7F7F7F"/>
      </top>
      <bottom style="medium">
        <color indexed="64"/>
      </bottom>
      <diagonal/>
    </border>
    <border>
      <left/>
      <right/>
      <top/>
      <bottom style="thin">
        <color rgb="FF7F7F7F"/>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7F7F7F"/>
      </top>
      <bottom style="thin">
        <color rgb="FF7F7F7F"/>
      </bottom>
      <diagonal/>
    </border>
    <border>
      <left style="medium">
        <color indexed="64"/>
      </left>
      <right style="medium">
        <color indexed="64"/>
      </right>
      <top style="thin">
        <color rgb="FF7F7F7F"/>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bottom style="thin">
        <color rgb="FF7F7F7F"/>
      </bottom>
      <diagonal/>
    </border>
    <border>
      <left style="thin">
        <color rgb="FF7F7F7F"/>
      </left>
      <right/>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medium">
        <color indexed="64"/>
      </top>
      <bottom style="thin">
        <color rgb="FF7F7F7F"/>
      </bottom>
      <diagonal/>
    </border>
    <border>
      <left/>
      <right style="thin">
        <color rgb="FF7F7F7F"/>
      </right>
      <top style="thin">
        <color rgb="FF7F7F7F"/>
      </top>
      <bottom/>
      <diagonal/>
    </border>
    <border>
      <left style="medium">
        <color indexed="64"/>
      </left>
      <right/>
      <top style="thin">
        <color rgb="FF7F7F7F"/>
      </top>
      <bottom style="thin">
        <color rgb="FF7F7F7F"/>
      </bottom>
      <diagonal/>
    </border>
    <border>
      <left/>
      <right/>
      <top style="thin">
        <color rgb="FF7F7F7F"/>
      </top>
      <bottom style="thin">
        <color rgb="FF7F7F7F"/>
      </bottom>
      <diagonal/>
    </border>
    <border>
      <left/>
      <right/>
      <top/>
      <bottom style="thick">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style="thin">
        <color theme="0" tint="-0.499984740745262"/>
      </right>
      <top style="medium">
        <color indexed="64"/>
      </top>
      <bottom/>
      <diagonal/>
    </border>
    <border>
      <left style="medium">
        <color indexed="64"/>
      </left>
      <right style="thin">
        <color theme="0" tint="-0.499984740745262"/>
      </right>
      <top/>
      <bottom/>
      <diagonal/>
    </border>
    <border>
      <left style="thin">
        <color theme="0" tint="-0.499984740745262"/>
      </left>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
      <left style="thin">
        <color theme="0" tint="-0.499984740745262"/>
      </left>
      <right style="medium">
        <color indexed="64"/>
      </right>
      <top/>
      <bottom style="thin">
        <color theme="0" tint="-0.499984740745262"/>
      </bottom>
      <diagonal/>
    </border>
    <border>
      <left/>
      <right style="medium">
        <color indexed="64"/>
      </right>
      <top style="medium">
        <color indexed="64"/>
      </top>
      <bottom style="thin">
        <color theme="0" tint="-0.499984740745262"/>
      </bottom>
      <diagonal/>
    </border>
    <border>
      <left style="thin">
        <color rgb="FF7F7F7F"/>
      </left>
      <right style="medium">
        <color indexed="64"/>
      </right>
      <top style="medium">
        <color indexed="64"/>
      </top>
      <bottom style="medium">
        <color indexed="64"/>
      </bottom>
      <diagonal/>
    </border>
    <border>
      <left style="medium">
        <color indexed="64"/>
      </left>
      <right style="thin">
        <color theme="0" tint="-0.499984740745262"/>
      </right>
      <top style="thin">
        <color rgb="FF7F7F7F"/>
      </top>
      <bottom style="thin">
        <color rgb="FF7F7F7F"/>
      </bottom>
      <diagonal/>
    </border>
    <border>
      <left style="thin">
        <color rgb="FF3F3F3F"/>
      </left>
      <right style="medium">
        <color indexed="64"/>
      </right>
      <top style="thin">
        <color rgb="FF3F3F3F"/>
      </top>
      <bottom style="medium">
        <color indexed="64"/>
      </bottom>
      <diagonal/>
    </border>
    <border>
      <left style="thin">
        <color rgb="FF3F3F3F"/>
      </left>
      <right style="thin">
        <color rgb="FF3F3F3F"/>
      </right>
      <top style="thin">
        <color rgb="FF3F3F3F"/>
      </top>
      <bottom style="medium">
        <color indexed="64"/>
      </bottom>
      <diagonal/>
    </border>
    <border>
      <left/>
      <right/>
      <top style="thick">
        <color theme="4"/>
      </top>
      <bottom style="thick">
        <color theme="4"/>
      </bottom>
      <diagonal/>
    </border>
    <border>
      <left style="medium">
        <color indexed="64"/>
      </left>
      <right style="thin">
        <color rgb="FF7F7F7F"/>
      </right>
      <top style="medium">
        <color indexed="64"/>
      </top>
      <bottom style="thin">
        <color rgb="FF7F7F7F"/>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thin">
        <color rgb="FF7F7F7F"/>
      </left>
      <right style="thin">
        <color rgb="FF7F7F7F"/>
      </right>
      <top style="thin">
        <color rgb="FF7F7F7F"/>
      </top>
      <bottom/>
      <diagonal/>
    </border>
    <border>
      <left style="medium">
        <color indexed="64"/>
      </left>
      <right style="thin">
        <color rgb="FF7F7F7F"/>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right style="thin">
        <color rgb="FF7F7F7F"/>
      </right>
      <top/>
      <bottom/>
      <diagonal/>
    </border>
    <border>
      <left/>
      <right/>
      <top style="thick">
        <color theme="4"/>
      </top>
      <bottom/>
      <diagonal/>
    </border>
  </borders>
  <cellStyleXfs count="11">
    <xf numFmtId="0" fontId="0" fillId="0" borderId="0"/>
    <xf numFmtId="0" fontId="1" fillId="2" borderId="1" applyNumberFormat="0" applyAlignment="0" applyProtection="0"/>
    <xf numFmtId="0" fontId="2" fillId="3" borderId="2" applyNumberFormat="0" applyAlignment="0" applyProtection="0"/>
    <xf numFmtId="0" fontId="3" fillId="3" borderId="1" applyNumberFormat="0" applyAlignment="0" applyProtection="0"/>
    <xf numFmtId="0" fontId="6" fillId="6" borderId="0" applyNumberFormat="0" applyBorder="0" applyAlignment="0" applyProtection="0"/>
    <xf numFmtId="0" fontId="9" fillId="7" borderId="0" applyNumberFormat="0" applyBorder="0" applyAlignment="0" applyProtection="0"/>
    <xf numFmtId="0" fontId="10" fillId="8" borderId="0" applyNumberFormat="0" applyBorder="0" applyAlignment="0" applyProtection="0"/>
    <xf numFmtId="0" fontId="13" fillId="0" borderId="39" applyNumberFormat="0" applyFill="0" applyAlignment="0" applyProtection="0"/>
    <xf numFmtId="0" fontId="10" fillId="9" borderId="0" applyNumberFormat="0" applyBorder="0" applyAlignment="0" applyProtection="0"/>
    <xf numFmtId="0" fontId="12" fillId="10" borderId="0" applyNumberFormat="0" applyBorder="0" applyAlignment="0" applyProtection="0"/>
    <xf numFmtId="0" fontId="10" fillId="11" borderId="0" applyNumberFormat="0" applyBorder="0" applyAlignment="0" applyProtection="0"/>
  </cellStyleXfs>
  <cellXfs count="169">
    <xf numFmtId="0" fontId="0" fillId="0" borderId="0" xfId="0"/>
    <xf numFmtId="0" fontId="0" fillId="0" borderId="0" xfId="0" applyFill="1"/>
    <xf numFmtId="0" fontId="0" fillId="0" borderId="0" xfId="0" applyBorder="1"/>
    <xf numFmtId="0" fontId="0" fillId="0" borderId="0" xfId="0" applyFill="1" applyBorder="1"/>
    <xf numFmtId="0" fontId="6" fillId="5" borderId="26" xfId="0" applyFont="1" applyFill="1" applyBorder="1" applyAlignment="1">
      <alignment horizontal="right"/>
    </xf>
    <xf numFmtId="0" fontId="6" fillId="5" borderId="27" xfId="0" applyFont="1" applyFill="1" applyBorder="1" applyAlignment="1">
      <alignment horizontal="right"/>
    </xf>
    <xf numFmtId="0" fontId="6" fillId="5" borderId="28" xfId="0" applyFont="1" applyFill="1" applyBorder="1" applyAlignment="1">
      <alignment horizontal="right"/>
    </xf>
    <xf numFmtId="0" fontId="6" fillId="5" borderId="3" xfId="0" applyFont="1" applyFill="1" applyBorder="1" applyAlignment="1">
      <alignment horizontal="right"/>
    </xf>
    <xf numFmtId="0" fontId="6" fillId="5" borderId="25" xfId="0" applyFont="1" applyFill="1" applyBorder="1" applyAlignment="1">
      <alignment horizontal="right"/>
    </xf>
    <xf numFmtId="0" fontId="6" fillId="5" borderId="4" xfId="0" applyFont="1" applyFill="1" applyBorder="1" applyAlignment="1">
      <alignment horizontal="right"/>
    </xf>
    <xf numFmtId="2" fontId="11" fillId="11" borderId="7" xfId="10" applyNumberFormat="1" applyFont="1" applyBorder="1" applyAlignment="1">
      <alignment horizontal="right" wrapText="1"/>
    </xf>
    <xf numFmtId="0" fontId="11" fillId="8" borderId="8" xfId="6" applyFont="1" applyBorder="1" applyAlignment="1">
      <alignment horizontal="right"/>
    </xf>
    <xf numFmtId="0" fontId="8" fillId="4" borderId="25" xfId="8" applyFont="1" applyFill="1" applyBorder="1" applyAlignment="1">
      <alignment horizontal="center"/>
    </xf>
    <xf numFmtId="0" fontId="8" fillId="4" borderId="4" xfId="8" applyFont="1" applyFill="1" applyBorder="1" applyAlignment="1">
      <alignment horizontal="center"/>
    </xf>
    <xf numFmtId="0" fontId="6" fillId="4" borderId="25" xfId="0" applyFont="1" applyFill="1" applyBorder="1" applyAlignment="1">
      <alignment horizontal="right"/>
    </xf>
    <xf numFmtId="0" fontId="6" fillId="4" borderId="4" xfId="0" applyFont="1" applyFill="1" applyBorder="1" applyAlignment="1">
      <alignment horizontal="right"/>
    </xf>
    <xf numFmtId="0" fontId="8" fillId="4" borderId="3" xfId="8" applyFont="1" applyFill="1" applyBorder="1" applyAlignment="1">
      <alignment horizontal="right"/>
    </xf>
    <xf numFmtId="0" fontId="14" fillId="12" borderId="3" xfId="4" applyFont="1" applyFill="1" applyBorder="1" applyAlignment="1">
      <alignment horizontal="center" vertical="center"/>
    </xf>
    <xf numFmtId="0" fontId="6" fillId="4" borderId="25" xfId="0" applyFont="1" applyFill="1" applyBorder="1" applyAlignment="1">
      <alignment horizontal="center"/>
    </xf>
    <xf numFmtId="0" fontId="6" fillId="4" borderId="4" xfId="0" applyFont="1" applyFill="1" applyBorder="1" applyAlignment="1">
      <alignment horizontal="center"/>
    </xf>
    <xf numFmtId="0" fontId="8" fillId="5" borderId="31" xfId="1" applyFont="1" applyFill="1" applyBorder="1" applyAlignment="1">
      <alignment horizontal="left"/>
    </xf>
    <xf numFmtId="0" fontId="13" fillId="0" borderId="39" xfId="7"/>
    <xf numFmtId="0" fontId="16" fillId="0" borderId="0" xfId="7" applyFont="1" applyFill="1" applyBorder="1" applyAlignment="1"/>
    <xf numFmtId="0" fontId="0" fillId="0" borderId="0" xfId="0"/>
    <xf numFmtId="0" fontId="19" fillId="0" borderId="0" xfId="0" applyFont="1"/>
    <xf numFmtId="164" fontId="20" fillId="7" borderId="57" xfId="5" applyNumberFormat="1" applyFont="1" applyBorder="1" applyAlignment="1">
      <alignment horizontal="center"/>
    </xf>
    <xf numFmtId="0" fontId="19" fillId="0" borderId="0" xfId="0" applyFont="1" applyFill="1"/>
    <xf numFmtId="0" fontId="17" fillId="5" borderId="26" xfId="0" applyFont="1" applyFill="1" applyBorder="1" applyAlignment="1">
      <alignment horizontal="right"/>
    </xf>
    <xf numFmtId="2" fontId="19" fillId="10" borderId="46" xfId="9" applyNumberFormat="1" applyFont="1" applyBorder="1" applyAlignment="1">
      <alignment horizontal="right" wrapText="1"/>
    </xf>
    <xf numFmtId="0" fontId="20" fillId="7" borderId="48" xfId="5" applyFont="1" applyBorder="1" applyAlignment="1">
      <alignment horizontal="right"/>
    </xf>
    <xf numFmtId="2" fontId="22" fillId="3" borderId="51" xfId="3" applyNumberFormat="1" applyFont="1" applyBorder="1" applyAlignment="1">
      <alignment horizontal="right"/>
    </xf>
    <xf numFmtId="2" fontId="23" fillId="11" borderId="47" xfId="10" applyNumberFormat="1" applyFont="1" applyBorder="1" applyAlignment="1">
      <alignment horizontal="right" wrapText="1"/>
    </xf>
    <xf numFmtId="0" fontId="20" fillId="7" borderId="49" xfId="5" applyFont="1" applyBorder="1" applyAlignment="1">
      <alignment horizontal="right"/>
    </xf>
    <xf numFmtId="2" fontId="22" fillId="3" borderId="52" xfId="3" applyNumberFormat="1" applyFont="1" applyBorder="1" applyAlignment="1">
      <alignment horizontal="right"/>
    </xf>
    <xf numFmtId="0" fontId="20" fillId="7" borderId="16" xfId="5" applyFont="1" applyBorder="1" applyAlignment="1">
      <alignment horizontal="center"/>
    </xf>
    <xf numFmtId="0" fontId="23" fillId="8" borderId="41" xfId="6" applyFont="1" applyBorder="1" applyAlignment="1">
      <alignment horizontal="right"/>
    </xf>
    <xf numFmtId="0" fontId="20" fillId="7" borderId="50" xfId="5" applyFont="1" applyBorder="1" applyAlignment="1">
      <alignment horizontal="right"/>
    </xf>
    <xf numFmtId="2" fontId="22" fillId="3" borderId="53" xfId="3" applyNumberFormat="1" applyFont="1" applyBorder="1" applyAlignment="1">
      <alignment horizontal="right"/>
    </xf>
    <xf numFmtId="0" fontId="19" fillId="0" borderId="10" xfId="0" applyFont="1" applyBorder="1"/>
    <xf numFmtId="0" fontId="17" fillId="6" borderId="5" xfId="4" applyFont="1" applyBorder="1"/>
    <xf numFmtId="0" fontId="19" fillId="0" borderId="6" xfId="0" applyFont="1" applyFill="1" applyBorder="1"/>
    <xf numFmtId="164" fontId="22" fillId="3" borderId="56" xfId="3" applyNumberFormat="1" applyFont="1" applyBorder="1" applyAlignment="1">
      <alignment horizontal="center"/>
    </xf>
    <xf numFmtId="0" fontId="21" fillId="0" borderId="0" xfId="0" applyFont="1" applyFill="1" applyBorder="1" applyAlignment="1">
      <alignment horizontal="right"/>
    </xf>
    <xf numFmtId="0" fontId="19" fillId="0" borderId="8" xfId="0" applyFont="1" applyFill="1" applyBorder="1"/>
    <xf numFmtId="0" fontId="19" fillId="4" borderId="9" xfId="0" applyFont="1" applyFill="1" applyBorder="1"/>
    <xf numFmtId="0" fontId="19" fillId="4" borderId="3" xfId="0" applyFont="1" applyFill="1" applyBorder="1" applyAlignment="1">
      <alignment horizontal="center"/>
    </xf>
    <xf numFmtId="0" fontId="19" fillId="4" borderId="25" xfId="0" applyFont="1" applyFill="1" applyBorder="1" applyAlignment="1">
      <alignment horizontal="center"/>
    </xf>
    <xf numFmtId="0" fontId="19" fillId="4" borderId="4" xfId="0" applyFont="1" applyFill="1" applyBorder="1" applyAlignment="1">
      <alignment horizontal="center"/>
    </xf>
    <xf numFmtId="0" fontId="20" fillId="7" borderId="6" xfId="5" applyFont="1" applyBorder="1" applyAlignment="1">
      <alignment horizontal="center"/>
    </xf>
    <xf numFmtId="2" fontId="23" fillId="0" borderId="0" xfId="0" applyNumberFormat="1" applyFont="1" applyFill="1" applyBorder="1" applyAlignment="1">
      <alignment horizontal="right"/>
    </xf>
    <xf numFmtId="0" fontId="19" fillId="4" borderId="27" xfId="0" applyFont="1" applyFill="1" applyBorder="1" applyAlignment="1">
      <alignment horizontal="center"/>
    </xf>
    <xf numFmtId="0" fontId="20" fillId="7" borderId="42" xfId="5" applyFont="1" applyBorder="1" applyAlignment="1">
      <alignment horizontal="center"/>
    </xf>
    <xf numFmtId="0" fontId="20" fillId="7" borderId="54" xfId="5" applyFont="1" applyBorder="1" applyAlignment="1">
      <alignment horizontal="center"/>
    </xf>
    <xf numFmtId="2" fontId="22" fillId="3" borderId="29" xfId="3" applyNumberFormat="1" applyFont="1" applyBorder="1" applyAlignment="1">
      <alignment horizontal="center"/>
    </xf>
    <xf numFmtId="2" fontId="23" fillId="11" borderId="7" xfId="10" applyNumberFormat="1" applyFont="1" applyBorder="1" applyAlignment="1">
      <alignment horizontal="right" wrapText="1"/>
    </xf>
    <xf numFmtId="0" fontId="20" fillId="7" borderId="40" xfId="5" applyFont="1" applyBorder="1" applyAlignment="1">
      <alignment horizontal="center"/>
    </xf>
    <xf numFmtId="0" fontId="20" fillId="7" borderId="43" xfId="5" applyFont="1" applyBorder="1" applyAlignment="1">
      <alignment horizontal="center"/>
    </xf>
    <xf numFmtId="0" fontId="20" fillId="7" borderId="32" xfId="5" applyFont="1" applyBorder="1" applyAlignment="1">
      <alignment horizontal="right"/>
    </xf>
    <xf numFmtId="0" fontId="20" fillId="7" borderId="33" xfId="5" applyFont="1" applyBorder="1" applyAlignment="1">
      <alignment horizontal="right"/>
    </xf>
    <xf numFmtId="2" fontId="22" fillId="3" borderId="35" xfId="3" applyNumberFormat="1" applyFont="1" applyBorder="1" applyAlignment="1">
      <alignment horizontal="right"/>
    </xf>
    <xf numFmtId="0" fontId="19" fillId="0" borderId="11" xfId="0" applyFont="1" applyFill="1" applyBorder="1"/>
    <xf numFmtId="0" fontId="19" fillId="0" borderId="3" xfId="0" applyFont="1" applyFill="1" applyBorder="1"/>
    <xf numFmtId="0" fontId="19" fillId="0" borderId="4" xfId="0" applyFont="1" applyBorder="1"/>
    <xf numFmtId="0" fontId="23" fillId="8" borderId="8" xfId="6" applyFont="1" applyBorder="1" applyAlignment="1">
      <alignment horizontal="right"/>
    </xf>
    <xf numFmtId="0" fontId="20" fillId="7" borderId="44" xfId="5" applyFont="1" applyBorder="1" applyAlignment="1">
      <alignment horizontal="center"/>
    </xf>
    <xf numFmtId="0" fontId="20" fillId="7" borderId="45" xfId="5" applyFont="1" applyBorder="1" applyAlignment="1">
      <alignment horizontal="center"/>
    </xf>
    <xf numFmtId="2" fontId="22" fillId="3" borderId="30" xfId="3" applyNumberFormat="1" applyFont="1" applyBorder="1" applyAlignment="1">
      <alignment horizontal="center"/>
    </xf>
    <xf numFmtId="0" fontId="20" fillId="7" borderId="1" xfId="5" applyFont="1" applyBorder="1" applyAlignment="1">
      <alignment horizontal="right"/>
    </xf>
    <xf numFmtId="0" fontId="20" fillId="7" borderId="34" xfId="5" applyFont="1" applyBorder="1" applyAlignment="1">
      <alignment horizontal="right"/>
    </xf>
    <xf numFmtId="2" fontId="22" fillId="3" borderId="29" xfId="3" applyNumberFormat="1" applyFont="1" applyBorder="1" applyAlignment="1">
      <alignment horizontal="right"/>
    </xf>
    <xf numFmtId="0" fontId="23" fillId="0" borderId="0" xfId="0" applyFont="1" applyFill="1"/>
    <xf numFmtId="2" fontId="22" fillId="3" borderId="30" xfId="3" applyNumberFormat="1" applyFont="1" applyBorder="1" applyAlignment="1">
      <alignment horizontal="right"/>
    </xf>
    <xf numFmtId="0" fontId="19" fillId="0" borderId="11" xfId="0" applyFont="1" applyFill="1" applyBorder="1" applyAlignment="1">
      <alignment horizontal="right"/>
    </xf>
    <xf numFmtId="0" fontId="19" fillId="0" borderId="0" xfId="0" applyFont="1" applyFill="1" applyBorder="1" applyAlignment="1">
      <alignment horizontal="right"/>
    </xf>
    <xf numFmtId="0" fontId="19" fillId="0" borderId="25" xfId="0" applyFont="1" applyFill="1" applyBorder="1" applyAlignment="1">
      <alignment horizontal="right"/>
    </xf>
    <xf numFmtId="0" fontId="20" fillId="7" borderId="55" xfId="5" applyFont="1" applyBorder="1" applyAlignment="1">
      <alignment horizontal="center"/>
    </xf>
    <xf numFmtId="2" fontId="22" fillId="3" borderId="28" xfId="3" applyNumberFormat="1" applyFont="1" applyBorder="1" applyAlignment="1">
      <alignment horizontal="right"/>
    </xf>
    <xf numFmtId="0" fontId="17" fillId="0" borderId="11" xfId="0" applyFont="1" applyFill="1" applyBorder="1"/>
    <xf numFmtId="0" fontId="17" fillId="0" borderId="0" xfId="0" applyFont="1" applyFill="1" applyBorder="1" applyAlignment="1">
      <alignment horizontal="right"/>
    </xf>
    <xf numFmtId="0" fontId="19" fillId="0" borderId="0" xfId="0" applyFont="1" applyFill="1" applyBorder="1"/>
    <xf numFmtId="0" fontId="17" fillId="0" borderId="0" xfId="0" applyFont="1" applyFill="1" applyBorder="1" applyAlignment="1">
      <alignment horizontal="left"/>
    </xf>
    <xf numFmtId="0" fontId="19" fillId="0" borderId="0" xfId="0" applyFont="1" applyBorder="1"/>
    <xf numFmtId="164" fontId="22" fillId="3" borderId="4" xfId="3" applyNumberFormat="1" applyFont="1" applyBorder="1" applyAlignment="1">
      <alignment horizontal="center"/>
    </xf>
    <xf numFmtId="0" fontId="20" fillId="7" borderId="51" xfId="5" applyFont="1" applyBorder="1" applyAlignment="1">
      <alignment horizontal="center"/>
    </xf>
    <xf numFmtId="0" fontId="19" fillId="4" borderId="26" xfId="0" applyFont="1" applyFill="1" applyBorder="1" applyAlignment="1">
      <alignment horizontal="center"/>
    </xf>
    <xf numFmtId="164" fontId="25" fillId="3" borderId="8" xfId="2" applyNumberFormat="1" applyFont="1" applyBorder="1" applyAlignment="1">
      <alignment horizontal="center"/>
    </xf>
    <xf numFmtId="0" fontId="25" fillId="3" borderId="20" xfId="2" applyFont="1" applyBorder="1" applyAlignment="1">
      <alignment horizontal="center"/>
    </xf>
    <xf numFmtId="2" fontId="19" fillId="10" borderId="5" xfId="9" applyNumberFormat="1" applyFont="1" applyBorder="1" applyAlignment="1">
      <alignment horizontal="right" wrapText="1"/>
    </xf>
    <xf numFmtId="0" fontId="25" fillId="3" borderId="19" xfId="2" applyFont="1" applyBorder="1" applyAlignment="1">
      <alignment horizontal="center"/>
    </xf>
    <xf numFmtId="2" fontId="25" fillId="3" borderId="22" xfId="2" applyNumberFormat="1" applyFont="1" applyBorder="1" applyAlignment="1">
      <alignment horizontal="center"/>
    </xf>
    <xf numFmtId="0" fontId="25" fillId="3" borderId="2" xfId="2" applyFont="1" applyBorder="1" applyAlignment="1">
      <alignment horizontal="center"/>
    </xf>
    <xf numFmtId="2" fontId="25" fillId="3" borderId="13" xfId="2" applyNumberFormat="1" applyFont="1" applyBorder="1" applyAlignment="1">
      <alignment horizontal="center"/>
    </xf>
    <xf numFmtId="0" fontId="25" fillId="3" borderId="12" xfId="2" applyFont="1" applyBorder="1" applyAlignment="1">
      <alignment horizontal="center"/>
    </xf>
    <xf numFmtId="0" fontId="25" fillId="3" borderId="21" xfId="2" applyFont="1" applyBorder="1" applyAlignment="1">
      <alignment horizontal="center"/>
    </xf>
    <xf numFmtId="2" fontId="25" fillId="3" borderId="58" xfId="2" applyNumberFormat="1" applyFont="1" applyBorder="1" applyAlignment="1">
      <alignment horizontal="center"/>
    </xf>
    <xf numFmtId="0" fontId="25" fillId="3" borderId="59" xfId="2" applyFont="1" applyBorder="1" applyAlignment="1">
      <alignment horizontal="center"/>
    </xf>
    <xf numFmtId="0" fontId="19" fillId="0" borderId="0" xfId="0" applyFont="1"/>
    <xf numFmtId="0" fontId="19" fillId="0" borderId="0" xfId="0" applyFont="1" applyBorder="1"/>
    <xf numFmtId="0" fontId="0" fillId="0" borderId="0" xfId="0" applyFont="1"/>
    <xf numFmtId="0" fontId="12" fillId="0" borderId="0" xfId="0" applyFont="1"/>
    <xf numFmtId="0" fontId="6" fillId="4" borderId="3" xfId="4" applyFont="1" applyFill="1" applyBorder="1" applyAlignment="1">
      <alignment horizontal="right"/>
    </xf>
    <xf numFmtId="2" fontId="12" fillId="10" borderId="7" xfId="9" applyNumberFormat="1" applyFont="1" applyBorder="1" applyAlignment="1">
      <alignment horizontal="right" wrapText="1"/>
    </xf>
    <xf numFmtId="2" fontId="0" fillId="10" borderId="7" xfId="9" applyNumberFormat="1" applyFont="1" applyBorder="1" applyAlignment="1">
      <alignment horizontal="right" wrapText="1"/>
    </xf>
    <xf numFmtId="0" fontId="9" fillId="7" borderId="1" xfId="5" applyFont="1" applyBorder="1" applyAlignment="1">
      <alignment horizontal="center"/>
    </xf>
    <xf numFmtId="0" fontId="6" fillId="6" borderId="3" xfId="4" applyFont="1" applyBorder="1" applyAlignment="1"/>
    <xf numFmtId="0" fontId="6" fillId="6" borderId="25" xfId="4" applyFont="1" applyBorder="1" applyAlignment="1"/>
    <xf numFmtId="0" fontId="6" fillId="6" borderId="4" xfId="4" applyFont="1" applyBorder="1" applyAlignment="1"/>
    <xf numFmtId="0" fontId="8" fillId="0" borderId="7" xfId="0" applyFont="1" applyFill="1" applyBorder="1" applyAlignment="1"/>
    <xf numFmtId="0" fontId="13" fillId="0" borderId="0" xfId="7" applyBorder="1"/>
    <xf numFmtId="0" fontId="13" fillId="0" borderId="0" xfId="7" applyFill="1" applyBorder="1"/>
    <xf numFmtId="0" fontId="22" fillId="3" borderId="51" xfId="3" applyNumberFormat="1" applyFont="1" applyBorder="1" applyAlignment="1">
      <alignment horizontal="center"/>
    </xf>
    <xf numFmtId="2" fontId="22" fillId="3" borderId="61" xfId="3" applyNumberFormat="1" applyFont="1" applyBorder="1" applyAlignment="1">
      <alignment horizontal="center"/>
    </xf>
    <xf numFmtId="2" fontId="22" fillId="3" borderId="62" xfId="3" applyNumberFormat="1" applyFont="1" applyBorder="1" applyAlignment="1">
      <alignment horizontal="center"/>
    </xf>
    <xf numFmtId="2" fontId="22" fillId="3" borderId="63" xfId="3" applyNumberFormat="1" applyFont="1" applyBorder="1" applyAlignment="1">
      <alignment horizontal="center"/>
    </xf>
    <xf numFmtId="2" fontId="22" fillId="3" borderId="17" xfId="3" applyNumberFormat="1" applyFont="1" applyBorder="1" applyAlignment="1">
      <alignment horizontal="center"/>
    </xf>
    <xf numFmtId="2" fontId="22" fillId="3" borderId="1" xfId="3" applyNumberFormat="1" applyFont="1" applyBorder="1" applyAlignment="1">
      <alignment horizontal="center"/>
    </xf>
    <xf numFmtId="2" fontId="22" fillId="3" borderId="14" xfId="3" applyNumberFormat="1" applyFont="1" applyBorder="1" applyAlignment="1">
      <alignment horizontal="center"/>
    </xf>
    <xf numFmtId="2" fontId="22" fillId="3" borderId="18" xfId="3" applyNumberFormat="1" applyFont="1" applyBorder="1" applyAlignment="1">
      <alignment horizontal="center"/>
    </xf>
    <xf numFmtId="2" fontId="22" fillId="3" borderId="23" xfId="3" applyNumberFormat="1" applyFont="1" applyBorder="1" applyAlignment="1">
      <alignment horizontal="center"/>
    </xf>
    <xf numFmtId="2" fontId="22" fillId="3" borderId="15" xfId="3" applyNumberFormat="1" applyFont="1" applyBorder="1" applyAlignment="1">
      <alignment horizontal="center"/>
    </xf>
    <xf numFmtId="0" fontId="26" fillId="0" borderId="67" xfId="0" applyFont="1" applyBorder="1" applyAlignment="1">
      <alignment vertical="top" wrapText="1"/>
    </xf>
    <xf numFmtId="0" fontId="26" fillId="0" borderId="0" xfId="0" applyFont="1" applyBorder="1" applyAlignment="1">
      <alignment vertical="top" wrapText="1"/>
    </xf>
    <xf numFmtId="0" fontId="17" fillId="0" borderId="0" xfId="4" applyFont="1" applyFill="1" applyBorder="1" applyAlignment="1">
      <alignment horizontal="center" wrapText="1"/>
    </xf>
    <xf numFmtId="2" fontId="22" fillId="0" borderId="0" xfId="3" applyNumberFormat="1" applyFont="1" applyFill="1" applyBorder="1" applyAlignment="1">
      <alignment horizontal="center"/>
    </xf>
    <xf numFmtId="0" fontId="26" fillId="0" borderId="10" xfId="0" applyFont="1" applyBorder="1" applyAlignment="1">
      <alignment vertical="top" wrapText="1"/>
    </xf>
    <xf numFmtId="0" fontId="16" fillId="12" borderId="60" xfId="7" applyFont="1" applyFill="1" applyBorder="1" applyAlignment="1">
      <alignment horizontal="center"/>
    </xf>
    <xf numFmtId="0" fontId="16" fillId="12" borderId="39" xfId="7" applyFont="1" applyFill="1" applyAlignment="1">
      <alignment horizontal="center"/>
    </xf>
    <xf numFmtId="0" fontId="8" fillId="5" borderId="3" xfId="1" applyFont="1" applyFill="1" applyBorder="1" applyAlignment="1">
      <alignment horizontal="center"/>
    </xf>
    <xf numFmtId="0" fontId="8" fillId="5" borderId="25" xfId="1" applyFont="1" applyFill="1" applyBorder="1" applyAlignment="1">
      <alignment horizontal="center"/>
    </xf>
    <xf numFmtId="0" fontId="8" fillId="5" borderId="4" xfId="1" applyFont="1" applyFill="1" applyBorder="1" applyAlignment="1">
      <alignment horizontal="center"/>
    </xf>
    <xf numFmtId="0" fontId="0" fillId="0" borderId="0" xfId="0"/>
    <xf numFmtId="0" fontId="20" fillId="7" borderId="1" xfId="5" applyFont="1" applyBorder="1" applyAlignment="1">
      <alignment horizontal="center"/>
    </xf>
    <xf numFmtId="0" fontId="6" fillId="5" borderId="3" xfId="0" applyFont="1" applyFill="1" applyBorder="1" applyAlignment="1">
      <alignment horizontal="center"/>
    </xf>
    <xf numFmtId="0" fontId="6" fillId="5" borderId="4" xfId="0" applyFont="1" applyFill="1" applyBorder="1" applyAlignment="1">
      <alignment horizontal="center"/>
    </xf>
    <xf numFmtId="0" fontId="20" fillId="7" borderId="37" xfId="5" applyFont="1" applyBorder="1" applyAlignment="1">
      <alignment horizontal="center"/>
    </xf>
    <xf numFmtId="0" fontId="20" fillId="7" borderId="38" xfId="5" applyFont="1" applyBorder="1" applyAlignment="1">
      <alignment horizontal="center"/>
    </xf>
    <xf numFmtId="0" fontId="20" fillId="7" borderId="16" xfId="5" applyFont="1" applyBorder="1" applyAlignment="1">
      <alignment horizontal="center"/>
    </xf>
    <xf numFmtId="0" fontId="6" fillId="6" borderId="3" xfId="4" applyFont="1" applyBorder="1" applyAlignment="1">
      <alignment horizontal="center"/>
    </xf>
    <xf numFmtId="0" fontId="6" fillId="6" borderId="25" xfId="4" applyFont="1" applyBorder="1" applyAlignment="1">
      <alignment horizontal="center"/>
    </xf>
    <xf numFmtId="0" fontId="6" fillId="6" borderId="4" xfId="4" applyFont="1" applyBorder="1" applyAlignment="1">
      <alignment horizontal="center"/>
    </xf>
    <xf numFmtId="2" fontId="6" fillId="6" borderId="3" xfId="4" applyNumberFormat="1" applyFont="1" applyBorder="1" applyAlignment="1">
      <alignment horizontal="center" wrapText="1"/>
    </xf>
    <xf numFmtId="2" fontId="6" fillId="6" borderId="25" xfId="4" applyNumberFormat="1" applyFont="1" applyBorder="1" applyAlignment="1">
      <alignment horizontal="center" wrapText="1"/>
    </xf>
    <xf numFmtId="2" fontId="6" fillId="6" borderId="4" xfId="4" applyNumberFormat="1" applyFont="1" applyBorder="1" applyAlignment="1">
      <alignment horizontal="center" wrapText="1"/>
    </xf>
    <xf numFmtId="0" fontId="15" fillId="6" borderId="3" xfId="4" applyFont="1" applyBorder="1" applyAlignment="1">
      <alignment horizontal="center" vertical="center"/>
    </xf>
    <xf numFmtId="0" fontId="15" fillId="6" borderId="25" xfId="4" applyFont="1" applyBorder="1" applyAlignment="1">
      <alignment horizontal="center" vertical="center"/>
    </xf>
    <xf numFmtId="0" fontId="15" fillId="6" borderId="4" xfId="4" applyFont="1" applyBorder="1" applyAlignment="1">
      <alignment horizontal="center" vertical="center"/>
    </xf>
    <xf numFmtId="0" fontId="26" fillId="0" borderId="0" xfId="0" applyFont="1" applyBorder="1" applyAlignment="1">
      <alignment horizontal="left" vertical="top" wrapText="1"/>
    </xf>
    <xf numFmtId="0" fontId="6" fillId="6" borderId="26" xfId="4" applyFont="1" applyBorder="1" applyAlignment="1">
      <alignment horizontal="center" vertical="center" textRotation="90"/>
    </xf>
    <xf numFmtId="0" fontId="6" fillId="6" borderId="27" xfId="4" applyFont="1" applyBorder="1" applyAlignment="1">
      <alignment horizontal="center" vertical="center" textRotation="90"/>
    </xf>
    <xf numFmtId="0" fontId="6" fillId="6" borderId="28" xfId="4" applyFont="1" applyBorder="1" applyAlignment="1">
      <alignment horizontal="center" vertical="center" textRotation="90"/>
    </xf>
    <xf numFmtId="0" fontId="17" fillId="6" borderId="26" xfId="4" applyFont="1" applyBorder="1" applyAlignment="1">
      <alignment horizontal="center" wrapText="1"/>
    </xf>
    <xf numFmtId="0" fontId="17" fillId="6" borderId="28" xfId="4" applyFont="1" applyBorder="1" applyAlignment="1">
      <alignment horizontal="center" wrapText="1"/>
    </xf>
    <xf numFmtId="0" fontId="2" fillId="5" borderId="3" xfId="2" applyFont="1" applyFill="1" applyBorder="1" applyAlignment="1">
      <alignment horizontal="center"/>
    </xf>
    <xf numFmtId="0" fontId="2" fillId="5" borderId="25" xfId="2" applyFont="1" applyFill="1" applyBorder="1" applyAlignment="1">
      <alignment horizontal="center"/>
    </xf>
    <xf numFmtId="0" fontId="2" fillId="5" borderId="4" xfId="2" applyFont="1" applyFill="1" applyBorder="1" applyAlignment="1">
      <alignment horizontal="center"/>
    </xf>
    <xf numFmtId="0" fontId="19" fillId="0" borderId="25" xfId="0" applyFont="1" applyBorder="1"/>
    <xf numFmtId="0" fontId="20" fillId="7" borderId="36" xfId="5" applyFont="1" applyBorder="1" applyAlignment="1">
      <alignment horizontal="center"/>
    </xf>
    <xf numFmtId="0" fontId="20" fillId="7" borderId="64" xfId="5" applyFont="1" applyBorder="1" applyAlignment="1">
      <alignment horizontal="center"/>
    </xf>
    <xf numFmtId="0" fontId="26" fillId="0" borderId="0" xfId="0" applyFont="1" applyBorder="1" applyAlignment="1">
      <alignment horizontal="right" vertical="top" wrapText="1"/>
    </xf>
    <xf numFmtId="0" fontId="26" fillId="0" borderId="68" xfId="0" applyFont="1" applyBorder="1" applyAlignment="1">
      <alignment horizontal="left" wrapText="1"/>
    </xf>
    <xf numFmtId="0" fontId="26" fillId="0" borderId="11" xfId="0" applyFont="1" applyBorder="1" applyAlignment="1">
      <alignment horizontal="left" wrapText="1"/>
    </xf>
    <xf numFmtId="0" fontId="26" fillId="0" borderId="0" xfId="0" applyFont="1" applyAlignment="1">
      <alignment horizontal="right" wrapText="1"/>
    </xf>
    <xf numFmtId="0" fontId="26" fillId="0" borderId="0" xfId="0" applyFont="1" applyAlignment="1">
      <alignment horizontal="left" vertical="top" wrapText="1"/>
    </xf>
    <xf numFmtId="0" fontId="26" fillId="0" borderId="24" xfId="0" applyFont="1" applyBorder="1" applyAlignment="1">
      <alignment horizontal="left" vertical="top" wrapText="1"/>
    </xf>
    <xf numFmtId="0" fontId="26" fillId="0" borderId="0" xfId="0" applyFont="1" applyAlignment="1">
      <alignment horizontal="right" vertical="top" wrapText="1"/>
    </xf>
    <xf numFmtId="2" fontId="22" fillId="3" borderId="65" xfId="3" applyNumberFormat="1" applyFont="1" applyBorder="1" applyAlignment="1">
      <alignment horizontal="center"/>
    </xf>
    <xf numFmtId="2" fontId="22" fillId="3" borderId="66" xfId="3" applyNumberFormat="1" applyFont="1" applyBorder="1" applyAlignment="1">
      <alignment horizontal="center"/>
    </xf>
    <xf numFmtId="2" fontId="22" fillId="3" borderId="56" xfId="3" applyNumberFormat="1" applyFont="1" applyBorder="1" applyAlignment="1">
      <alignment horizontal="center"/>
    </xf>
    <xf numFmtId="0" fontId="26" fillId="0" borderId="0" xfId="0" applyFont="1" applyBorder="1" applyAlignment="1">
      <alignment horizontal="left" wrapText="1"/>
    </xf>
  </cellXfs>
  <cellStyles count="11">
    <cellStyle name="20% - Accent5" xfId="9" builtinId="46"/>
    <cellStyle name="60% - Accent1" xfId="8" builtinId="32"/>
    <cellStyle name="60% - Accent5" xfId="10" builtinId="48"/>
    <cellStyle name="Accent5" xfId="6" builtinId="45"/>
    <cellStyle name="Calculation" xfId="3" builtinId="22"/>
    <cellStyle name="Grey" xfId="4"/>
    <cellStyle name="Heading 1" xfId="7" builtinId="16"/>
    <cellStyle name="Input" xfId="1" builtinId="20"/>
    <cellStyle name="Neutral" xfId="5" builtinId="28"/>
    <cellStyle name="Normal" xfId="0" builtinId="0"/>
    <cellStyle name="Output" xfId="2" builtinId="21"/>
  </cellStyles>
  <dxfs count="0"/>
  <tableStyles count="0" defaultTableStyle="TableStyleMedium9" defaultPivotStyle="PivotStyleLight16"/>
  <colors>
    <mruColors>
      <color rgb="FF0082B0"/>
      <color rgb="FF88843C"/>
      <color rgb="FF726F32"/>
      <color rgb="FFD7D5A5"/>
      <color rgb="FFCAC788"/>
      <color rgb="FFFFF5C9"/>
      <color rgb="FF7DE1DF"/>
      <color rgb="FF00A1DA"/>
      <color rgb="FF009BD2"/>
      <color rgb="FF4FD1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28575</xdr:colOff>
      <xdr:row>2</xdr:row>
      <xdr:rowOff>171450</xdr:rowOff>
    </xdr:from>
    <xdr:to>
      <xdr:col>2</xdr:col>
      <xdr:colOff>295274</xdr:colOff>
      <xdr:row>12</xdr:row>
      <xdr:rowOff>47625</xdr:rowOff>
    </xdr:to>
    <xdr:sp macro="" textlink="">
      <xdr:nvSpPr>
        <xdr:cNvPr id="7" name="Left Brace 6"/>
        <xdr:cNvSpPr/>
      </xdr:nvSpPr>
      <xdr:spPr>
        <a:xfrm>
          <a:off x="2447925" y="695325"/>
          <a:ext cx="266699" cy="1914525"/>
        </a:xfrm>
        <a:prstGeom prst="leftBrace">
          <a:avLst>
            <a:gd name="adj1" fmla="val 0"/>
            <a:gd name="adj2" fmla="val 6057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28575</xdr:colOff>
      <xdr:row>13</xdr:row>
      <xdr:rowOff>142874</xdr:rowOff>
    </xdr:from>
    <xdr:to>
      <xdr:col>2</xdr:col>
      <xdr:colOff>285749</xdr:colOff>
      <xdr:row>26</xdr:row>
      <xdr:rowOff>47624</xdr:rowOff>
    </xdr:to>
    <xdr:sp macro="" textlink="">
      <xdr:nvSpPr>
        <xdr:cNvPr id="8" name="Left Brace 7"/>
        <xdr:cNvSpPr/>
      </xdr:nvSpPr>
      <xdr:spPr>
        <a:xfrm>
          <a:off x="2447925" y="2933699"/>
          <a:ext cx="257174" cy="2524125"/>
        </a:xfrm>
        <a:prstGeom prst="leftBrace">
          <a:avLst>
            <a:gd name="adj1" fmla="val 8333"/>
            <a:gd name="adj2" fmla="val 53622"/>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85725</xdr:colOff>
      <xdr:row>28</xdr:row>
      <xdr:rowOff>95251</xdr:rowOff>
    </xdr:from>
    <xdr:to>
      <xdr:col>4</xdr:col>
      <xdr:colOff>41413</xdr:colOff>
      <xdr:row>28</xdr:row>
      <xdr:rowOff>165653</xdr:rowOff>
    </xdr:to>
    <xdr:cxnSp macro="">
      <xdr:nvCxnSpPr>
        <xdr:cNvPr id="14" name="Straight Arrow Connector 13"/>
        <xdr:cNvCxnSpPr/>
      </xdr:nvCxnSpPr>
      <xdr:spPr>
        <a:xfrm>
          <a:off x="2918377" y="5884794"/>
          <a:ext cx="1844123" cy="70402"/>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xdr:colOff>
      <xdr:row>28</xdr:row>
      <xdr:rowOff>173935</xdr:rowOff>
    </xdr:from>
    <xdr:to>
      <xdr:col>5</xdr:col>
      <xdr:colOff>91109</xdr:colOff>
      <xdr:row>29</xdr:row>
      <xdr:rowOff>114301</xdr:rowOff>
    </xdr:to>
    <xdr:cxnSp macro="">
      <xdr:nvCxnSpPr>
        <xdr:cNvPr id="15" name="Straight Arrow Connector 14"/>
        <xdr:cNvCxnSpPr/>
      </xdr:nvCxnSpPr>
      <xdr:spPr>
        <a:xfrm flipV="1">
          <a:off x="2908852" y="5963478"/>
          <a:ext cx="3187148" cy="139149"/>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85725</xdr:colOff>
      <xdr:row>34</xdr:row>
      <xdr:rowOff>95251</xdr:rowOff>
    </xdr:from>
    <xdr:to>
      <xdr:col>4</xdr:col>
      <xdr:colOff>99391</xdr:colOff>
      <xdr:row>34</xdr:row>
      <xdr:rowOff>157369</xdr:rowOff>
    </xdr:to>
    <xdr:cxnSp macro="">
      <xdr:nvCxnSpPr>
        <xdr:cNvPr id="17" name="Straight Arrow Connector 16"/>
        <xdr:cNvCxnSpPr/>
      </xdr:nvCxnSpPr>
      <xdr:spPr>
        <a:xfrm>
          <a:off x="2918377" y="7060925"/>
          <a:ext cx="1902101" cy="6211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95250</xdr:colOff>
      <xdr:row>34</xdr:row>
      <xdr:rowOff>165652</xdr:rowOff>
    </xdr:from>
    <xdr:to>
      <xdr:col>5</xdr:col>
      <xdr:colOff>99392</xdr:colOff>
      <xdr:row>35</xdr:row>
      <xdr:rowOff>133352</xdr:rowOff>
    </xdr:to>
    <xdr:cxnSp macro="">
      <xdr:nvCxnSpPr>
        <xdr:cNvPr id="18" name="Straight Arrow Connector 17"/>
        <xdr:cNvCxnSpPr/>
      </xdr:nvCxnSpPr>
      <xdr:spPr>
        <a:xfrm flipV="1">
          <a:off x="2927902" y="7131326"/>
          <a:ext cx="3176381" cy="1582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637761</xdr:colOff>
      <xdr:row>3</xdr:row>
      <xdr:rowOff>85725</xdr:rowOff>
    </xdr:from>
    <xdr:to>
      <xdr:col>16</xdr:col>
      <xdr:colOff>704851</xdr:colOff>
      <xdr:row>3</xdr:row>
      <xdr:rowOff>124239</xdr:rowOff>
    </xdr:to>
    <xdr:cxnSp macro="">
      <xdr:nvCxnSpPr>
        <xdr:cNvPr id="23" name="Straight Arrow Connector 22"/>
        <xdr:cNvCxnSpPr/>
      </xdr:nvCxnSpPr>
      <xdr:spPr>
        <a:xfrm flipH="1">
          <a:off x="12481891" y="814595"/>
          <a:ext cx="2079764" cy="3851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xdr:row>
      <xdr:rowOff>149087</xdr:rowOff>
    </xdr:from>
    <xdr:to>
      <xdr:col>16</xdr:col>
      <xdr:colOff>720588</xdr:colOff>
      <xdr:row>16</xdr:row>
      <xdr:rowOff>173937</xdr:rowOff>
    </xdr:to>
    <xdr:cxnSp macro="">
      <xdr:nvCxnSpPr>
        <xdr:cNvPr id="27" name="Straight Arrow Connector 26"/>
        <xdr:cNvCxnSpPr/>
      </xdr:nvCxnSpPr>
      <xdr:spPr>
        <a:xfrm flipH="1" flipV="1">
          <a:off x="12515022" y="1267239"/>
          <a:ext cx="2062370" cy="2286002"/>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654327</xdr:colOff>
      <xdr:row>16</xdr:row>
      <xdr:rowOff>182218</xdr:rowOff>
    </xdr:from>
    <xdr:to>
      <xdr:col>16</xdr:col>
      <xdr:colOff>720588</xdr:colOff>
      <xdr:row>23</xdr:row>
      <xdr:rowOff>182217</xdr:rowOff>
    </xdr:to>
    <xdr:cxnSp macro="">
      <xdr:nvCxnSpPr>
        <xdr:cNvPr id="29" name="Straight Arrow Connector 28"/>
        <xdr:cNvCxnSpPr/>
      </xdr:nvCxnSpPr>
      <xdr:spPr>
        <a:xfrm flipH="1">
          <a:off x="12498457" y="3561522"/>
          <a:ext cx="2078935" cy="1408043"/>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654327</xdr:colOff>
      <xdr:row>14</xdr:row>
      <xdr:rowOff>157369</xdr:rowOff>
    </xdr:from>
    <xdr:to>
      <xdr:col>16</xdr:col>
      <xdr:colOff>720588</xdr:colOff>
      <xdr:row>16</xdr:row>
      <xdr:rowOff>173937</xdr:rowOff>
    </xdr:to>
    <xdr:cxnSp macro="">
      <xdr:nvCxnSpPr>
        <xdr:cNvPr id="31" name="Straight Arrow Connector 30"/>
        <xdr:cNvCxnSpPr/>
      </xdr:nvCxnSpPr>
      <xdr:spPr>
        <a:xfrm flipH="1" flipV="1">
          <a:off x="12498457" y="3130826"/>
          <a:ext cx="2078935" cy="42241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886239</xdr:colOff>
      <xdr:row>7</xdr:row>
      <xdr:rowOff>57979</xdr:rowOff>
    </xdr:from>
    <xdr:to>
      <xdr:col>27</xdr:col>
      <xdr:colOff>8284</xdr:colOff>
      <xdr:row>11</xdr:row>
      <xdr:rowOff>0</xdr:rowOff>
    </xdr:to>
    <xdr:cxnSp macro="">
      <xdr:nvCxnSpPr>
        <xdr:cNvPr id="38" name="Straight Arrow Connector 37"/>
        <xdr:cNvCxnSpPr/>
      </xdr:nvCxnSpPr>
      <xdr:spPr>
        <a:xfrm flipH="1">
          <a:off x="20764500" y="1573696"/>
          <a:ext cx="2037523" cy="770282"/>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894522</xdr:colOff>
      <xdr:row>7</xdr:row>
      <xdr:rowOff>124240</xdr:rowOff>
    </xdr:from>
    <xdr:to>
      <xdr:col>27</xdr:col>
      <xdr:colOff>8283</xdr:colOff>
      <xdr:row>11</xdr:row>
      <xdr:rowOff>0</xdr:rowOff>
    </xdr:to>
    <xdr:cxnSp macro="">
      <xdr:nvCxnSpPr>
        <xdr:cNvPr id="40" name="Straight Arrow Connector 39"/>
        <xdr:cNvCxnSpPr/>
      </xdr:nvCxnSpPr>
      <xdr:spPr>
        <a:xfrm flipH="1">
          <a:off x="21700435" y="1639957"/>
          <a:ext cx="1101587" cy="70402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103119</xdr:colOff>
      <xdr:row>8</xdr:row>
      <xdr:rowOff>182218</xdr:rowOff>
    </xdr:from>
    <xdr:to>
      <xdr:col>18</xdr:col>
      <xdr:colOff>41413</xdr:colOff>
      <xdr:row>12</xdr:row>
      <xdr:rowOff>41415</xdr:rowOff>
    </xdr:to>
    <xdr:cxnSp macro="">
      <xdr:nvCxnSpPr>
        <xdr:cNvPr id="49" name="Straight Arrow Connector 48"/>
        <xdr:cNvCxnSpPr/>
      </xdr:nvCxnSpPr>
      <xdr:spPr>
        <a:xfrm flipV="1">
          <a:off x="14721923" y="1929848"/>
          <a:ext cx="700294" cy="65432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99392</xdr:colOff>
      <xdr:row>9</xdr:row>
      <xdr:rowOff>182217</xdr:rowOff>
    </xdr:from>
    <xdr:to>
      <xdr:col>18</xdr:col>
      <xdr:colOff>49696</xdr:colOff>
      <xdr:row>12</xdr:row>
      <xdr:rowOff>41414</xdr:rowOff>
    </xdr:to>
    <xdr:cxnSp macro="">
      <xdr:nvCxnSpPr>
        <xdr:cNvPr id="52" name="Straight Arrow Connector 51"/>
        <xdr:cNvCxnSpPr/>
      </xdr:nvCxnSpPr>
      <xdr:spPr>
        <a:xfrm flipV="1">
          <a:off x="14718196" y="2128630"/>
          <a:ext cx="712304" cy="45554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99392</xdr:colOff>
      <xdr:row>10</xdr:row>
      <xdr:rowOff>173934</xdr:rowOff>
    </xdr:from>
    <xdr:to>
      <xdr:col>18</xdr:col>
      <xdr:colOff>41413</xdr:colOff>
      <xdr:row>12</xdr:row>
      <xdr:rowOff>41414</xdr:rowOff>
    </xdr:to>
    <xdr:cxnSp macro="">
      <xdr:nvCxnSpPr>
        <xdr:cNvPr id="53" name="Straight Arrow Connector 52"/>
        <xdr:cNvCxnSpPr/>
      </xdr:nvCxnSpPr>
      <xdr:spPr>
        <a:xfrm flipV="1">
          <a:off x="14718196" y="2319130"/>
          <a:ext cx="704021" cy="26504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8"/>
  <sheetViews>
    <sheetView showGridLines="0" tabSelected="1" view="pageBreakPreview" zoomScale="55" zoomScaleNormal="55" zoomScaleSheetLayoutView="55" workbookViewId="0">
      <selection activeCell="S29" sqref="S29"/>
    </sheetView>
  </sheetViews>
  <sheetFormatPr defaultRowHeight="15" x14ac:dyDescent="0.25"/>
  <cols>
    <col min="1" max="1" width="9.140625" style="23" customWidth="1"/>
    <col min="2" max="2" width="27.140625" style="23" customWidth="1"/>
    <col min="3" max="3" width="6.140625" style="23" customWidth="1"/>
    <col min="4" max="4" width="28.28515625" style="23" bestFit="1" customWidth="1"/>
    <col min="5" max="6" width="19.28515625" style="23" bestFit="1" customWidth="1"/>
    <col min="7" max="7" width="20.140625" style="23" customWidth="1"/>
    <col min="8" max="8" width="9.7109375" style="23" customWidth="1"/>
    <col min="9" max="9" width="13.85546875" style="23" customWidth="1"/>
    <col min="10" max="10" width="18.85546875" style="23" hidden="1" customWidth="1"/>
    <col min="11" max="11" width="4" style="23" customWidth="1"/>
    <col min="12" max="12" width="5.28515625" style="23" customWidth="1"/>
    <col min="13" max="16" width="10" style="23" customWidth="1"/>
    <col min="17" max="18" width="11.42578125" style="23" customWidth="1"/>
    <col min="19" max="19" width="11.85546875" style="23" bestFit="1" customWidth="1"/>
    <col min="20" max="26" width="13.85546875" style="23" customWidth="1"/>
    <col min="27" max="27" width="2" style="23" customWidth="1"/>
    <col min="28" max="30" width="13.85546875" style="23" customWidth="1"/>
    <col min="31" max="31" width="11.28515625" style="23" customWidth="1"/>
    <col min="32" max="33" width="11.42578125" style="23" hidden="1" customWidth="1"/>
    <col min="34" max="34" width="11.85546875" style="23" hidden="1" customWidth="1"/>
    <col min="35" max="35" width="14.28515625" style="23" hidden="1" customWidth="1"/>
    <col min="36" max="36" width="4" style="23" hidden="1" customWidth="1"/>
    <col min="37" max="38" width="11.42578125" style="23" hidden="1" customWidth="1"/>
    <col min="39" max="39" width="11.85546875" style="23" hidden="1" customWidth="1"/>
    <col min="40" max="40" width="14.140625" style="23" hidden="1" customWidth="1"/>
    <col min="41" max="16384" width="9.140625" style="23"/>
  </cols>
  <sheetData>
    <row r="1" spans="1:41" ht="20.25" thickBot="1" x14ac:dyDescent="0.35">
      <c r="A1" s="2"/>
      <c r="B1" s="21"/>
      <c r="C1" s="21"/>
      <c r="D1" s="21"/>
      <c r="E1" s="21"/>
      <c r="F1" s="21"/>
      <c r="G1" s="21"/>
      <c r="K1" s="21"/>
      <c r="L1" s="21"/>
      <c r="M1" s="21"/>
      <c r="N1" s="21"/>
      <c r="O1" s="21"/>
      <c r="P1" s="21"/>
      <c r="Q1" s="21"/>
      <c r="R1" s="21"/>
      <c r="S1" s="21"/>
      <c r="T1" s="21"/>
      <c r="AE1" s="3"/>
      <c r="AF1" s="109"/>
      <c r="AG1" s="108"/>
      <c r="AH1" s="108"/>
      <c r="AI1" s="108"/>
      <c r="AJ1" s="108"/>
      <c r="AK1" s="108"/>
      <c r="AL1" s="108"/>
      <c r="AM1" s="108"/>
      <c r="AN1" s="108"/>
    </row>
    <row r="2" spans="1:41" ht="21" thickTop="1" thickBot="1" x14ac:dyDescent="0.35">
      <c r="B2" s="125" t="s">
        <v>61</v>
      </c>
      <c r="C2" s="125"/>
      <c r="D2" s="125"/>
      <c r="E2" s="125"/>
      <c r="F2" s="125"/>
      <c r="G2" s="125"/>
      <c r="H2" s="22"/>
      <c r="K2" s="126" t="s">
        <v>62</v>
      </c>
      <c r="L2" s="126"/>
      <c r="M2" s="126"/>
      <c r="N2" s="126"/>
      <c r="O2" s="126"/>
      <c r="P2" s="126"/>
      <c r="Q2" s="126"/>
      <c r="R2" s="126"/>
      <c r="S2" s="126"/>
      <c r="T2" s="126"/>
      <c r="W2" s="125" t="s">
        <v>59</v>
      </c>
      <c r="X2" s="125"/>
      <c r="Y2" s="125"/>
      <c r="Z2" s="125"/>
      <c r="AA2" s="125"/>
      <c r="AB2" s="125"/>
      <c r="AC2" s="125"/>
      <c r="AD2" s="125"/>
      <c r="AE2" s="22"/>
      <c r="AF2" s="22"/>
      <c r="AG2" s="2"/>
      <c r="AH2" s="2"/>
      <c r="AI2" s="2"/>
      <c r="AJ2" s="2"/>
      <c r="AK2" s="2"/>
      <c r="AL2" s="2"/>
      <c r="AM2" s="2"/>
      <c r="AN2" s="2"/>
      <c r="AO2" s="2"/>
    </row>
    <row r="3" spans="1:41" ht="16.5" customHeight="1" thickTop="1" thickBot="1" x14ac:dyDescent="0.3">
      <c r="A3" s="2"/>
      <c r="B3" s="2"/>
      <c r="R3" s="159" t="s">
        <v>64</v>
      </c>
      <c r="S3" s="159"/>
      <c r="T3" s="159"/>
      <c r="AE3" s="3"/>
      <c r="AF3" s="3"/>
      <c r="AG3" s="2"/>
      <c r="AH3" s="2"/>
      <c r="AI3" s="2"/>
      <c r="AJ3" s="2"/>
      <c r="AK3" s="2"/>
      <c r="AL3" s="2"/>
      <c r="AM3" s="2"/>
      <c r="AN3" s="2"/>
      <c r="AO3" s="2"/>
    </row>
    <row r="4" spans="1:41" ht="15.75" customHeight="1" thickBot="1" x14ac:dyDescent="0.3">
      <c r="A4" s="96"/>
      <c r="B4" s="162" t="s">
        <v>50</v>
      </c>
      <c r="C4" s="96"/>
      <c r="E4" s="96"/>
      <c r="F4" s="20" t="s">
        <v>25</v>
      </c>
      <c r="G4" s="25">
        <v>42355</v>
      </c>
      <c r="H4" s="96"/>
      <c r="I4" s="96"/>
      <c r="J4" s="26"/>
      <c r="K4" s="127" t="s">
        <v>16</v>
      </c>
      <c r="L4" s="128"/>
      <c r="M4" s="129"/>
      <c r="N4" s="34">
        <v>130</v>
      </c>
      <c r="O4" s="96"/>
      <c r="P4" s="96"/>
      <c r="R4" s="168"/>
      <c r="S4" s="168"/>
      <c r="T4" s="168"/>
      <c r="AB4" s="146" t="s">
        <v>58</v>
      </c>
      <c r="AC4" s="146"/>
      <c r="AD4" s="146"/>
      <c r="AE4" s="3"/>
      <c r="AF4" s="3"/>
    </row>
    <row r="5" spans="1:41" ht="15" customHeight="1" thickBot="1" x14ac:dyDescent="0.3">
      <c r="A5" s="96"/>
      <c r="B5" s="162"/>
      <c r="C5" s="96"/>
      <c r="D5" s="96"/>
      <c r="E5" s="96"/>
      <c r="F5" s="96"/>
      <c r="G5" s="96"/>
      <c r="H5" s="96"/>
      <c r="I5" s="96"/>
      <c r="J5" s="96"/>
      <c r="O5" s="96"/>
      <c r="P5" s="96"/>
      <c r="R5" s="168"/>
      <c r="S5" s="168"/>
      <c r="T5" s="168"/>
      <c r="AB5" s="146"/>
      <c r="AC5" s="146"/>
      <c r="AD5" s="146"/>
      <c r="AE5" s="1"/>
      <c r="AF5" s="130"/>
      <c r="AG5" s="130"/>
      <c r="AH5" s="130"/>
    </row>
    <row r="6" spans="1:41" ht="15.75" customHeight="1" thickBot="1" x14ac:dyDescent="0.3">
      <c r="A6" s="96"/>
      <c r="B6" s="163"/>
      <c r="C6" s="96"/>
      <c r="D6" s="27" t="s">
        <v>18</v>
      </c>
      <c r="E6" s="131"/>
      <c r="F6" s="131"/>
      <c r="G6" s="131"/>
      <c r="H6" s="96"/>
      <c r="I6" s="96"/>
      <c r="J6" s="96"/>
      <c r="K6" s="127" t="s">
        <v>6</v>
      </c>
      <c r="L6" s="128"/>
      <c r="M6" s="129"/>
      <c r="N6" s="48">
        <v>10</v>
      </c>
      <c r="O6" s="96"/>
      <c r="P6" s="96"/>
      <c r="R6" s="160"/>
      <c r="S6" s="160"/>
      <c r="T6" s="160"/>
      <c r="AB6" s="146"/>
      <c r="AC6" s="146"/>
      <c r="AD6" s="146"/>
      <c r="AE6" s="1"/>
    </row>
    <row r="7" spans="1:41" ht="15.75" customHeight="1" thickBot="1" x14ac:dyDescent="0.3">
      <c r="A7" s="96"/>
      <c r="B7" s="103" t="s">
        <v>17</v>
      </c>
      <c r="C7" s="96"/>
      <c r="D7" s="5" t="s">
        <v>19</v>
      </c>
      <c r="E7" s="134"/>
      <c r="F7" s="135"/>
      <c r="G7" s="136"/>
      <c r="H7" s="96"/>
      <c r="I7" s="96"/>
      <c r="J7" s="38"/>
      <c r="K7" s="39"/>
      <c r="L7" s="40"/>
      <c r="M7" s="137" t="s">
        <v>31</v>
      </c>
      <c r="N7" s="138"/>
      <c r="O7" s="138"/>
      <c r="P7" s="139"/>
      <c r="Q7" s="107"/>
      <c r="R7" s="104" t="s">
        <v>10</v>
      </c>
      <c r="S7" s="105"/>
      <c r="T7" s="106"/>
      <c r="W7" s="137" t="s">
        <v>25</v>
      </c>
      <c r="X7" s="139"/>
      <c r="Y7" s="41">
        <f>$G$4</f>
        <v>42355</v>
      </c>
      <c r="Z7" s="26"/>
      <c r="AA7" s="26"/>
      <c r="AB7" s="146"/>
      <c r="AC7" s="146"/>
      <c r="AD7" s="146"/>
      <c r="AE7" s="1"/>
      <c r="AF7" s="17" t="s">
        <v>32</v>
      </c>
      <c r="AG7" s="143" t="s">
        <v>33</v>
      </c>
      <c r="AH7" s="144"/>
      <c r="AI7" s="145"/>
    </row>
    <row r="8" spans="1:41" ht="18" thickBot="1" x14ac:dyDescent="0.3">
      <c r="A8" s="96"/>
      <c r="C8" s="96"/>
      <c r="D8" s="5" t="s">
        <v>20</v>
      </c>
      <c r="E8" s="134"/>
      <c r="F8" s="135"/>
      <c r="G8" s="136"/>
      <c r="H8" s="96"/>
      <c r="I8" s="96"/>
      <c r="J8" s="42" t="s">
        <v>38</v>
      </c>
      <c r="K8" s="43"/>
      <c r="L8" s="44"/>
      <c r="M8" s="45">
        <f>E35</f>
        <v>2</v>
      </c>
      <c r="N8" s="46">
        <f>E36</f>
        <v>3</v>
      </c>
      <c r="O8" s="46">
        <f>E37</f>
        <v>4</v>
      </c>
      <c r="P8" s="47">
        <f>E38</f>
        <v>5</v>
      </c>
      <c r="R8" s="100" t="s">
        <v>15</v>
      </c>
      <c r="S8" s="14" t="s">
        <v>8</v>
      </c>
      <c r="T8" s="15" t="s">
        <v>9</v>
      </c>
      <c r="W8" s="137" t="s">
        <v>6</v>
      </c>
      <c r="X8" s="139"/>
      <c r="Y8" s="110">
        <f>N6</f>
        <v>10</v>
      </c>
      <c r="AB8" s="146"/>
      <c r="AC8" s="146"/>
      <c r="AD8" s="146"/>
      <c r="AE8" s="1"/>
    </row>
    <row r="9" spans="1:41" ht="15.75" customHeight="1" thickBot="1" x14ac:dyDescent="0.3">
      <c r="A9" s="96"/>
      <c r="B9" s="161" t="s">
        <v>55</v>
      </c>
      <c r="C9" s="96"/>
      <c r="D9" s="5" t="s">
        <v>21</v>
      </c>
      <c r="E9" s="134"/>
      <c r="F9" s="135"/>
      <c r="G9" s="136"/>
      <c r="H9" s="96"/>
      <c r="I9" s="96"/>
      <c r="J9" s="49">
        <f>($N$6*0.277778)*G29</f>
        <v>11.853342816000001</v>
      </c>
      <c r="K9" s="147" t="s">
        <v>0</v>
      </c>
      <c r="L9" s="50">
        <f>E29</f>
        <v>4</v>
      </c>
      <c r="M9" s="111">
        <f>($G$35/$J9)*100</f>
        <v>7.0303655793070865</v>
      </c>
      <c r="N9" s="112">
        <f>(G$36/$J9)*100</f>
        <v>10.445114574970528</v>
      </c>
      <c r="O9" s="112">
        <f>($G$37/$J9)*100</f>
        <v>13.882747219897537</v>
      </c>
      <c r="P9" s="113">
        <f>($G$38/$J9)*100</f>
        <v>17.408524291617546</v>
      </c>
      <c r="R9" s="28" t="s">
        <v>14</v>
      </c>
      <c r="S9" s="29">
        <v>6</v>
      </c>
      <c r="T9" s="30">
        <f>(S9*0.00488242764)*100</f>
        <v>2.929456584</v>
      </c>
      <c r="W9" s="140" t="s">
        <v>11</v>
      </c>
      <c r="X9" s="141"/>
      <c r="Y9" s="142"/>
      <c r="Z9" s="150" t="s">
        <v>37</v>
      </c>
      <c r="AA9" s="122"/>
      <c r="AB9" s="146"/>
      <c r="AC9" s="146"/>
      <c r="AD9" s="146"/>
      <c r="AE9" s="1"/>
      <c r="AF9" s="137" t="str">
        <f>W7</f>
        <v>Calibration Date</v>
      </c>
      <c r="AG9" s="139"/>
      <c r="AH9" s="85">
        <f>$G$4</f>
        <v>42355</v>
      </c>
      <c r="AI9" s="96"/>
      <c r="AJ9" s="96"/>
      <c r="AK9" s="132" t="str">
        <f>K15</f>
        <v>Speed (km/hr)</v>
      </c>
      <c r="AL9" s="133"/>
      <c r="AM9" s="86">
        <f>N15</f>
        <v>15</v>
      </c>
      <c r="AN9" s="40"/>
      <c r="AO9" s="96"/>
    </row>
    <row r="10" spans="1:41" ht="15.75" customHeight="1" thickBot="1" x14ac:dyDescent="0.3">
      <c r="A10" s="96"/>
      <c r="B10" s="161"/>
      <c r="C10" s="96"/>
      <c r="D10" s="5" t="s">
        <v>22</v>
      </c>
      <c r="E10" s="134"/>
      <c r="F10" s="135"/>
      <c r="G10" s="136"/>
      <c r="H10" s="96"/>
      <c r="I10" s="96"/>
      <c r="J10" s="49">
        <f>($N$6*0.277778)*G30</f>
        <v>15.663345864000004</v>
      </c>
      <c r="K10" s="148"/>
      <c r="L10" s="50">
        <f>E30</f>
        <v>5</v>
      </c>
      <c r="M10" s="114">
        <f>($G$35/$J10)*100</f>
        <v>5.3202766546107672</v>
      </c>
      <c r="N10" s="115">
        <f>(G$36/$J10)*100</f>
        <v>7.9044110297074255</v>
      </c>
      <c r="O10" s="115">
        <f>($G$37/$J10)*100</f>
        <v>10.505862761003542</v>
      </c>
      <c r="P10" s="116">
        <f>($G$38/$J10)*100</f>
        <v>13.174018382845709</v>
      </c>
      <c r="R10" s="31" t="s">
        <v>13</v>
      </c>
      <c r="S10" s="32">
        <v>12</v>
      </c>
      <c r="T10" s="33">
        <f>S10*0.00488242764*100</f>
        <v>5.8589131679999999</v>
      </c>
      <c r="W10" s="16" t="s">
        <v>15</v>
      </c>
      <c r="X10" s="12" t="s">
        <v>1</v>
      </c>
      <c r="Y10" s="13" t="s">
        <v>0</v>
      </c>
      <c r="Z10" s="151"/>
      <c r="AA10" s="122"/>
      <c r="AB10" s="146"/>
      <c r="AC10" s="146"/>
      <c r="AD10" s="146"/>
      <c r="AE10" s="1"/>
      <c r="AF10" s="137" t="str">
        <f>R7</f>
        <v>Standards</v>
      </c>
      <c r="AG10" s="138"/>
      <c r="AH10" s="139"/>
      <c r="AI10" s="96"/>
      <c r="AJ10" s="96"/>
      <c r="AK10" s="140" t="str">
        <f>W18</f>
        <v>Optimal Settings</v>
      </c>
      <c r="AL10" s="141"/>
      <c r="AM10" s="142"/>
      <c r="AN10" s="150" t="s">
        <v>37</v>
      </c>
      <c r="AO10" s="96"/>
    </row>
    <row r="11" spans="1:41" ht="15.75" customHeight="1" thickBot="1" x14ac:dyDescent="0.3">
      <c r="A11" s="96"/>
      <c r="C11" s="96"/>
      <c r="D11" s="5" t="s">
        <v>23</v>
      </c>
      <c r="E11" s="134"/>
      <c r="F11" s="135"/>
      <c r="G11" s="136"/>
      <c r="H11" s="96"/>
      <c r="I11" s="96"/>
      <c r="J11" s="49">
        <f>($N$6*0.277778)*G31</f>
        <v>17.780014224000002</v>
      </c>
      <c r="K11" s="148"/>
      <c r="L11" s="50">
        <f>E31</f>
        <v>6</v>
      </c>
      <c r="M11" s="114">
        <f>($G$35/$J11)*100</f>
        <v>4.6869103862047243</v>
      </c>
      <c r="N11" s="115">
        <f>($G$36/$J11)*100</f>
        <v>6.9634097166470195</v>
      </c>
      <c r="O11" s="115">
        <f>($G$37/$J11)*100</f>
        <v>9.2551648132650257</v>
      </c>
      <c r="P11" s="116">
        <f>($G$38/$J11)*100</f>
        <v>11.605682861078364</v>
      </c>
      <c r="R11" s="35" t="s">
        <v>12</v>
      </c>
      <c r="S11" s="36">
        <v>18</v>
      </c>
      <c r="T11" s="37">
        <f>S11*0.00488242764*100</f>
        <v>8.7883697519999995</v>
      </c>
      <c r="W11" s="101" t="s">
        <v>14</v>
      </c>
      <c r="X11" s="51">
        <v>3</v>
      </c>
      <c r="Y11" s="52">
        <v>6</v>
      </c>
      <c r="Z11" s="53">
        <f>INDEX(($M$9:$P$12),(MATCH(Y11,$L$9:$L$12,0)),(MATCH(X11,$M$8:$P$8,0)))</f>
        <v>6.9634097166470195</v>
      </c>
      <c r="AA11" s="123"/>
      <c r="AB11" s="146"/>
      <c r="AC11" s="146"/>
      <c r="AD11" s="146"/>
      <c r="AE11" s="1"/>
      <c r="AF11" s="100" t="str">
        <f>R8</f>
        <v>App. Rate</v>
      </c>
      <c r="AG11" s="18" t="s">
        <v>8</v>
      </c>
      <c r="AH11" s="19" t="s">
        <v>9</v>
      </c>
      <c r="AI11" s="96"/>
      <c r="AJ11" s="96"/>
      <c r="AK11" s="16" t="str">
        <f>W19</f>
        <v>App. Rate</v>
      </c>
      <c r="AL11" s="12" t="str">
        <f t="shared" ref="AL11:AM14" si="0">X19</f>
        <v>Auger</v>
      </c>
      <c r="AM11" s="13" t="str">
        <f t="shared" si="0"/>
        <v>Spinner</v>
      </c>
      <c r="AN11" s="151"/>
      <c r="AO11" s="96"/>
    </row>
    <row r="12" spans="1:41" ht="15.75" thickBot="1" x14ac:dyDescent="0.3">
      <c r="A12" s="96"/>
      <c r="C12" s="96"/>
      <c r="D12" s="6" t="s">
        <v>24</v>
      </c>
      <c r="E12" s="134"/>
      <c r="F12" s="135"/>
      <c r="G12" s="136"/>
      <c r="H12" s="96"/>
      <c r="I12" s="96"/>
      <c r="J12" s="49">
        <f>($N$6*0.277778)*G32</f>
        <v>25.400020320000003</v>
      </c>
      <c r="K12" s="149"/>
      <c r="L12" s="50">
        <f>E32</f>
        <v>7</v>
      </c>
      <c r="M12" s="117">
        <f>($G$35/$J12)*100</f>
        <v>3.2808372703433073</v>
      </c>
      <c r="N12" s="118">
        <f>($G$36/$J12)*100</f>
        <v>4.8743868016529124</v>
      </c>
      <c r="O12" s="118">
        <f>($G$37/$J12)*100</f>
        <v>6.4786153692855173</v>
      </c>
      <c r="P12" s="119">
        <f>($G$38/$J12)*100</f>
        <v>8.1239780027548552</v>
      </c>
      <c r="S12" s="124"/>
      <c r="T12" s="124"/>
      <c r="W12" s="10" t="s">
        <v>13</v>
      </c>
      <c r="X12" s="55">
        <v>3</v>
      </c>
      <c r="Y12" s="56">
        <v>5</v>
      </c>
      <c r="Z12" s="53">
        <f>INDEX(($M$9:$P$12),(MATCH(Y12,$L$9:$L$12,0)),(MATCH(X12,$M$8:$P$8,0)))</f>
        <v>7.9044110297074255</v>
      </c>
      <c r="AA12" s="123"/>
      <c r="AB12" s="146"/>
      <c r="AC12" s="146"/>
      <c r="AD12" s="146"/>
      <c r="AE12" s="1"/>
      <c r="AF12" s="87" t="str">
        <f>R9</f>
        <v>Low</v>
      </c>
      <c r="AG12" s="88">
        <f t="shared" ref="AG12:AH14" si="1">S9</f>
        <v>6</v>
      </c>
      <c r="AH12" s="89">
        <f t="shared" si="1"/>
        <v>2.929456584</v>
      </c>
      <c r="AI12" s="96"/>
      <c r="AJ12" s="96"/>
      <c r="AK12" s="102" t="str">
        <f>W20</f>
        <v>Low</v>
      </c>
      <c r="AL12" s="90">
        <f t="shared" si="0"/>
        <v>2</v>
      </c>
      <c r="AM12" s="90">
        <f t="shared" si="0"/>
        <v>5</v>
      </c>
      <c r="AN12" s="91">
        <f>Z20</f>
        <v>3.5468511030738448</v>
      </c>
      <c r="AO12" s="96"/>
    </row>
    <row r="13" spans="1:41" ht="18" thickBot="1" x14ac:dyDescent="0.3">
      <c r="A13" s="96"/>
      <c r="B13" s="96"/>
      <c r="C13" s="96"/>
      <c r="D13" s="96"/>
      <c r="E13" s="96"/>
      <c r="F13" s="96"/>
      <c r="G13" s="96"/>
      <c r="H13" s="96"/>
      <c r="I13" s="96"/>
      <c r="J13" s="60"/>
      <c r="K13" s="61"/>
      <c r="L13" s="62"/>
      <c r="M13" s="152" t="s">
        <v>28</v>
      </c>
      <c r="N13" s="153"/>
      <c r="O13" s="153"/>
      <c r="P13" s="154"/>
      <c r="R13" s="146" t="s">
        <v>60</v>
      </c>
      <c r="S13" s="146"/>
      <c r="T13" s="146"/>
      <c r="W13" s="11" t="s">
        <v>12</v>
      </c>
      <c r="X13" s="64">
        <v>2</v>
      </c>
      <c r="Y13" s="65">
        <v>4</v>
      </c>
      <c r="Z13" s="66">
        <f>INDEX(($M$9:$P$12),(MATCH(Y13,$L$9:$L$12,0)),(MATCH(X13,$M$8:$P$8,0)))</f>
        <v>7.0303655793070865</v>
      </c>
      <c r="AA13" s="123"/>
      <c r="AB13" s="146"/>
      <c r="AC13" s="146"/>
      <c r="AD13" s="146"/>
      <c r="AE13" s="1"/>
      <c r="AF13" s="54" t="str">
        <f>R10</f>
        <v>Medium</v>
      </c>
      <c r="AG13" s="92">
        <f t="shared" si="1"/>
        <v>12</v>
      </c>
      <c r="AH13" s="91">
        <f t="shared" si="1"/>
        <v>5.8589131679999999</v>
      </c>
      <c r="AI13" s="96"/>
      <c r="AJ13" s="96"/>
      <c r="AK13" s="10" t="str">
        <f>W21</f>
        <v>Medium</v>
      </c>
      <c r="AL13" s="90">
        <f t="shared" si="0"/>
        <v>3</v>
      </c>
      <c r="AM13" s="90">
        <f t="shared" si="0"/>
        <v>5</v>
      </c>
      <c r="AN13" s="91">
        <f>Z21</f>
        <v>5.2696073531382828</v>
      </c>
      <c r="AO13" s="96"/>
    </row>
    <row r="14" spans="1:41" ht="15.75" thickBot="1" x14ac:dyDescent="0.3">
      <c r="A14" s="96"/>
      <c r="B14" s="96"/>
      <c r="C14" s="96"/>
      <c r="D14" s="96"/>
      <c r="E14" s="96"/>
      <c r="F14" s="96"/>
      <c r="G14" s="96"/>
      <c r="H14" s="96"/>
      <c r="I14" s="96"/>
      <c r="J14" s="26"/>
      <c r="K14" s="26"/>
      <c r="L14" s="26"/>
      <c r="M14" s="26"/>
      <c r="N14" s="26"/>
      <c r="O14" s="26"/>
      <c r="P14" s="26"/>
      <c r="R14" s="146"/>
      <c r="S14" s="146"/>
      <c r="T14" s="146"/>
      <c r="W14" s="70"/>
      <c r="X14" s="70"/>
      <c r="Y14" s="70"/>
      <c r="Z14" s="26"/>
      <c r="AA14" s="26"/>
      <c r="AB14" s="26"/>
      <c r="AC14" s="26"/>
      <c r="AD14" s="26"/>
      <c r="AE14" s="1"/>
      <c r="AF14" s="63" t="str">
        <f>R11</f>
        <v>High</v>
      </c>
      <c r="AG14" s="93">
        <f t="shared" si="1"/>
        <v>18</v>
      </c>
      <c r="AH14" s="94">
        <f t="shared" si="1"/>
        <v>8.7883697519999995</v>
      </c>
      <c r="AI14" s="96"/>
      <c r="AJ14" s="96"/>
      <c r="AK14" s="11" t="str">
        <f>W22</f>
        <v>High</v>
      </c>
      <c r="AL14" s="95">
        <f t="shared" si="0"/>
        <v>4</v>
      </c>
      <c r="AM14" s="95">
        <f t="shared" si="0"/>
        <v>4</v>
      </c>
      <c r="AN14" s="94">
        <f>Z22</f>
        <v>9.2551648132650257</v>
      </c>
      <c r="AO14" s="96"/>
    </row>
    <row r="15" spans="1:41" ht="15" customHeight="1" thickBot="1" x14ac:dyDescent="0.3">
      <c r="A15" s="96"/>
      <c r="D15" s="4" t="s">
        <v>39</v>
      </c>
      <c r="E15" s="136" t="s">
        <v>26</v>
      </c>
      <c r="F15" s="131"/>
      <c r="G15" s="131"/>
      <c r="H15" s="96"/>
      <c r="I15" s="96"/>
      <c r="J15" s="96"/>
      <c r="K15" s="127" t="s">
        <v>6</v>
      </c>
      <c r="L15" s="128"/>
      <c r="M15" s="129"/>
      <c r="N15" s="75">
        <v>15</v>
      </c>
      <c r="O15" s="96"/>
      <c r="P15" s="96"/>
      <c r="R15" s="146"/>
      <c r="S15" s="146"/>
      <c r="T15" s="146"/>
      <c r="W15" s="96"/>
      <c r="X15" s="96"/>
      <c r="Y15" s="96"/>
      <c r="Z15" s="26"/>
      <c r="AA15" s="26"/>
      <c r="AB15" s="26"/>
      <c r="AC15" s="26"/>
      <c r="AD15" s="26"/>
      <c r="AE15" s="1"/>
      <c r="AF15" s="155"/>
      <c r="AG15" s="155"/>
      <c r="AH15" s="96"/>
      <c r="AI15" s="96"/>
      <c r="AJ15" s="96"/>
      <c r="AK15" s="155"/>
      <c r="AL15" s="155"/>
      <c r="AM15" s="96"/>
      <c r="AN15" s="96"/>
      <c r="AO15" s="96"/>
    </row>
    <row r="16" spans="1:41" ht="17.25" customHeight="1" thickBot="1" x14ac:dyDescent="0.3">
      <c r="A16" s="96"/>
      <c r="D16" s="5" t="s">
        <v>40</v>
      </c>
      <c r="E16" s="136" t="s">
        <v>27</v>
      </c>
      <c r="F16" s="131"/>
      <c r="G16" s="131"/>
      <c r="H16" s="96"/>
      <c r="I16" s="96"/>
      <c r="J16" s="38"/>
      <c r="K16" s="39"/>
      <c r="L16" s="40"/>
      <c r="M16" s="137" t="s">
        <v>31</v>
      </c>
      <c r="N16" s="138"/>
      <c r="O16" s="138"/>
      <c r="P16" s="139"/>
      <c r="S16" s="121"/>
      <c r="T16" s="121"/>
      <c r="W16" s="137" t="s">
        <v>25</v>
      </c>
      <c r="X16" s="139"/>
      <c r="Y16" s="41">
        <f>$G$4</f>
        <v>42355</v>
      </c>
      <c r="Z16" s="26"/>
      <c r="AA16" s="26"/>
      <c r="AB16" s="146" t="s">
        <v>63</v>
      </c>
      <c r="AC16" s="146"/>
      <c r="AD16" s="146"/>
      <c r="AE16" s="1"/>
      <c r="AF16" s="132" t="str">
        <f>K6</f>
        <v>Speed (km/hr)</v>
      </c>
      <c r="AG16" s="133"/>
      <c r="AH16" s="86">
        <f>N6</f>
        <v>10</v>
      </c>
      <c r="AI16" s="40"/>
      <c r="AJ16" s="96"/>
      <c r="AK16" s="132" t="str">
        <f>K24</f>
        <v>Speed (km/hr)</v>
      </c>
      <c r="AL16" s="133"/>
      <c r="AM16" s="86">
        <f>N24</f>
        <v>20</v>
      </c>
      <c r="AN16" s="40"/>
      <c r="AO16" s="96"/>
    </row>
    <row r="17" spans="1:41" ht="17.100000000000001" customHeight="1" thickBot="1" x14ac:dyDescent="0.3">
      <c r="A17" s="96"/>
      <c r="D17" s="5" t="s">
        <v>41</v>
      </c>
      <c r="E17" s="134">
        <v>2007</v>
      </c>
      <c r="F17" s="135"/>
      <c r="G17" s="136"/>
      <c r="H17" s="96"/>
      <c r="I17" s="96"/>
      <c r="J17" s="42" t="s">
        <v>38</v>
      </c>
      <c r="K17" s="43"/>
      <c r="L17" s="44"/>
      <c r="M17" s="45">
        <f>E35</f>
        <v>2</v>
      </c>
      <c r="N17" s="46">
        <f>E36</f>
        <v>3</v>
      </c>
      <c r="O17" s="46">
        <f>E37</f>
        <v>4</v>
      </c>
      <c r="P17" s="47">
        <f>E38</f>
        <v>5</v>
      </c>
      <c r="R17" s="146" t="s">
        <v>57</v>
      </c>
      <c r="S17" s="146"/>
      <c r="T17" s="146"/>
      <c r="W17" s="137" t="s">
        <v>6</v>
      </c>
      <c r="X17" s="139"/>
      <c r="Y17" s="110">
        <f>N15</f>
        <v>15</v>
      </c>
      <c r="AA17" s="1"/>
      <c r="AB17" s="146"/>
      <c r="AC17" s="146"/>
      <c r="AD17" s="146"/>
      <c r="AE17" s="1"/>
      <c r="AF17" s="140" t="str">
        <f>W9</f>
        <v>Optimal Settings</v>
      </c>
      <c r="AG17" s="141"/>
      <c r="AH17" s="142"/>
      <c r="AI17" s="150" t="s">
        <v>37</v>
      </c>
      <c r="AJ17" s="96"/>
      <c r="AK17" s="140" t="str">
        <f>W27</f>
        <v>Optimal Settings</v>
      </c>
      <c r="AL17" s="141"/>
      <c r="AM17" s="142"/>
      <c r="AN17" s="150" t="s">
        <v>37</v>
      </c>
      <c r="AO17" s="96"/>
    </row>
    <row r="18" spans="1:41" ht="15.75" customHeight="1" thickBot="1" x14ac:dyDescent="0.3">
      <c r="A18" s="96"/>
      <c r="D18" s="5" t="s">
        <v>42</v>
      </c>
      <c r="E18" s="134" t="s">
        <v>30</v>
      </c>
      <c r="F18" s="135"/>
      <c r="G18" s="136"/>
      <c r="H18" s="96"/>
      <c r="I18" s="96"/>
      <c r="J18" s="49">
        <f>($N$15*0.277778)*G29</f>
        <v>17.780014224000002</v>
      </c>
      <c r="K18" s="147" t="s">
        <v>0</v>
      </c>
      <c r="L18" s="50">
        <f>E29</f>
        <v>4</v>
      </c>
      <c r="M18" s="111">
        <f>($G$35/$J18)*100</f>
        <v>4.6869103862047243</v>
      </c>
      <c r="N18" s="112">
        <f>($G$36/$J18)*100</f>
        <v>6.9634097166470195</v>
      </c>
      <c r="O18" s="112">
        <f>($G$37/$J18)*100</f>
        <v>9.2551648132650257</v>
      </c>
      <c r="P18" s="113">
        <f>($G$38/$J18)*100</f>
        <v>11.605682861078364</v>
      </c>
      <c r="R18" s="146"/>
      <c r="S18" s="146"/>
      <c r="T18" s="146"/>
      <c r="W18" s="140" t="s">
        <v>11</v>
      </c>
      <c r="X18" s="141"/>
      <c r="Y18" s="142"/>
      <c r="Z18" s="150" t="s">
        <v>37</v>
      </c>
      <c r="AA18" s="122"/>
      <c r="AB18" s="121"/>
      <c r="AC18" s="121"/>
      <c r="AD18" s="121"/>
      <c r="AE18" s="1"/>
      <c r="AF18" s="16" t="str">
        <f>W10</f>
        <v>App. Rate</v>
      </c>
      <c r="AG18" s="12" t="str">
        <f t="shared" ref="AG18:AH21" si="2">X10</f>
        <v>Auger</v>
      </c>
      <c r="AH18" s="13" t="str">
        <f t="shared" si="2"/>
        <v>Spinner</v>
      </c>
      <c r="AI18" s="151"/>
      <c r="AJ18" s="96"/>
      <c r="AK18" s="16" t="str">
        <f>W28</f>
        <v>App. Rate</v>
      </c>
      <c r="AL18" s="12" t="str">
        <f t="shared" ref="AL18:AM21" si="3">X28</f>
        <v>Auger</v>
      </c>
      <c r="AM18" s="13" t="str">
        <f t="shared" si="3"/>
        <v>Spinner</v>
      </c>
      <c r="AN18" s="151"/>
      <c r="AO18" s="96"/>
    </row>
    <row r="19" spans="1:41" ht="15" customHeight="1" thickBot="1" x14ac:dyDescent="0.3">
      <c r="A19" s="96"/>
      <c r="D19" s="5" t="s">
        <v>43</v>
      </c>
      <c r="E19" s="134" t="s">
        <v>2</v>
      </c>
      <c r="F19" s="135"/>
      <c r="G19" s="136"/>
      <c r="H19" s="96"/>
      <c r="I19" s="96"/>
      <c r="J19" s="49">
        <f>($N$15*0.277778)*G30</f>
        <v>23.495018796000007</v>
      </c>
      <c r="K19" s="148"/>
      <c r="L19" s="50">
        <f>E30</f>
        <v>5</v>
      </c>
      <c r="M19" s="114">
        <f>($G$35/$J19)*100</f>
        <v>3.5468511030738448</v>
      </c>
      <c r="N19" s="115">
        <f>($G$36/$J19)*100</f>
        <v>5.2696073531382828</v>
      </c>
      <c r="O19" s="115">
        <f>($G$37/$J19)*100</f>
        <v>7.0039085073356935</v>
      </c>
      <c r="P19" s="116">
        <f>($G$38/$J19)*100</f>
        <v>8.7826789218971406</v>
      </c>
      <c r="R19" s="146"/>
      <c r="S19" s="146"/>
      <c r="T19" s="146"/>
      <c r="W19" s="16" t="s">
        <v>15</v>
      </c>
      <c r="X19" s="12" t="s">
        <v>1</v>
      </c>
      <c r="Y19" s="13" t="s">
        <v>0</v>
      </c>
      <c r="Z19" s="151"/>
      <c r="AA19" s="122"/>
      <c r="AB19" s="121"/>
      <c r="AC19" s="121"/>
      <c r="AD19" s="121"/>
      <c r="AE19" s="1"/>
      <c r="AF19" s="102" t="str">
        <f>W11</f>
        <v>Low</v>
      </c>
      <c r="AG19" s="90">
        <f t="shared" si="2"/>
        <v>3</v>
      </c>
      <c r="AH19" s="90">
        <f t="shared" si="2"/>
        <v>6</v>
      </c>
      <c r="AI19" s="91">
        <f>Z11</f>
        <v>6.9634097166470195</v>
      </c>
      <c r="AJ19" s="96"/>
      <c r="AK19" s="102" t="str">
        <f>W29</f>
        <v>Low</v>
      </c>
      <c r="AL19" s="90">
        <f t="shared" si="3"/>
        <v>3</v>
      </c>
      <c r="AM19" s="90">
        <f t="shared" si="3"/>
        <v>5</v>
      </c>
      <c r="AN19" s="91">
        <f>Z29</f>
        <v>3.9522055148537127</v>
      </c>
      <c r="AO19" s="96"/>
    </row>
    <row r="20" spans="1:41" ht="15" customHeight="1" x14ac:dyDescent="0.25">
      <c r="A20" s="96"/>
      <c r="D20" s="5" t="s">
        <v>44</v>
      </c>
      <c r="E20" s="134"/>
      <c r="F20" s="135"/>
      <c r="G20" s="136"/>
      <c r="H20" s="96"/>
      <c r="I20" s="96"/>
      <c r="J20" s="49">
        <f>($N$15*0.277778)*G31</f>
        <v>26.670021336000005</v>
      </c>
      <c r="K20" s="148"/>
      <c r="L20" s="50">
        <f>E31</f>
        <v>6</v>
      </c>
      <c r="M20" s="114">
        <f>($G$35/$J20)*100</f>
        <v>3.1246069241364824</v>
      </c>
      <c r="N20" s="115">
        <f>($G$36/$J20)*100</f>
        <v>4.6422731444313454</v>
      </c>
      <c r="O20" s="115">
        <f>($G$37/$J20)*100</f>
        <v>6.1701098755100157</v>
      </c>
      <c r="P20" s="116">
        <f>($G$38/$J20)*100</f>
        <v>7.7371219073855757</v>
      </c>
      <c r="R20" s="146"/>
      <c r="S20" s="146"/>
      <c r="T20" s="146"/>
      <c r="W20" s="101" t="s">
        <v>14</v>
      </c>
      <c r="X20" s="55">
        <v>2</v>
      </c>
      <c r="Y20" s="56">
        <v>5</v>
      </c>
      <c r="Z20" s="53">
        <f>INDEX(($M$18:$P$21),(MATCH(Y20,$L$18:$L$21,0)),(MATCH(X20,$M$17:$P$17,0)))</f>
        <v>3.5468511030738448</v>
      </c>
      <c r="AA20" s="123"/>
      <c r="AB20" s="121"/>
      <c r="AC20" s="121"/>
      <c r="AD20" s="121"/>
      <c r="AE20" s="1"/>
      <c r="AF20" s="10" t="str">
        <f>W12</f>
        <v>Medium</v>
      </c>
      <c r="AG20" s="90">
        <f t="shared" si="2"/>
        <v>3</v>
      </c>
      <c r="AH20" s="90">
        <f t="shared" si="2"/>
        <v>5</v>
      </c>
      <c r="AI20" s="91">
        <f>Z12</f>
        <v>7.9044110297074255</v>
      </c>
      <c r="AJ20" s="96"/>
      <c r="AK20" s="10" t="str">
        <f>W30</f>
        <v>Medium</v>
      </c>
      <c r="AL20" s="90">
        <f t="shared" si="3"/>
        <v>3</v>
      </c>
      <c r="AM20" s="90">
        <f t="shared" si="3"/>
        <v>4</v>
      </c>
      <c r="AN20" s="91">
        <f>Z30</f>
        <v>5.2225572874852642</v>
      </c>
      <c r="AO20" s="96"/>
    </row>
    <row r="21" spans="1:41" ht="15" customHeight="1" thickBot="1" x14ac:dyDescent="0.3">
      <c r="A21" s="96"/>
      <c r="B21" s="164" t="s">
        <v>51</v>
      </c>
      <c r="D21" s="5" t="s">
        <v>45</v>
      </c>
      <c r="E21" s="134">
        <v>2010</v>
      </c>
      <c r="F21" s="135"/>
      <c r="G21" s="136"/>
      <c r="H21" s="96"/>
      <c r="I21" s="96"/>
      <c r="J21" s="49">
        <f>($N$15*0.277778)*G32</f>
        <v>38.100030480000008</v>
      </c>
      <c r="K21" s="149"/>
      <c r="L21" s="50">
        <f>E32</f>
        <v>7</v>
      </c>
      <c r="M21" s="117">
        <f>($G$35/$J21)*100</f>
        <v>2.1872248468955378</v>
      </c>
      <c r="N21" s="118">
        <f>($G$36/$J21)*100</f>
        <v>3.2495912011019414</v>
      </c>
      <c r="O21" s="118">
        <f>($G$37/$J21)*100</f>
        <v>4.3190769128570112</v>
      </c>
      <c r="P21" s="119">
        <f>($G$38/$J21)*100</f>
        <v>5.4159853351699034</v>
      </c>
      <c r="R21" s="146"/>
      <c r="S21" s="146"/>
      <c r="T21" s="146"/>
      <c r="W21" s="10" t="s">
        <v>13</v>
      </c>
      <c r="X21" s="55">
        <v>3</v>
      </c>
      <c r="Y21" s="56">
        <v>5</v>
      </c>
      <c r="Z21" s="53">
        <f t="shared" ref="Z21:Z22" si="4">INDEX(($M$18:$P$21),(MATCH(Y21,$L$18:$L$21,0)),(MATCH(X21,$M$17:$P$17,0)))</f>
        <v>5.2696073531382828</v>
      </c>
      <c r="AA21" s="123"/>
      <c r="AB21" s="121"/>
      <c r="AC21" s="121"/>
      <c r="AD21" s="121"/>
      <c r="AE21" s="1"/>
      <c r="AF21" s="11" t="str">
        <f>W13</f>
        <v>High</v>
      </c>
      <c r="AG21" s="95">
        <f t="shared" si="2"/>
        <v>2</v>
      </c>
      <c r="AH21" s="95">
        <f t="shared" si="2"/>
        <v>4</v>
      </c>
      <c r="AI21" s="94">
        <f>Z13</f>
        <v>7.0303655793070865</v>
      </c>
      <c r="AJ21" s="96"/>
      <c r="AK21" s="11" t="str">
        <f>W31</f>
        <v>High</v>
      </c>
      <c r="AL21" s="95">
        <f t="shared" si="3"/>
        <v>5</v>
      </c>
      <c r="AM21" s="95">
        <f t="shared" si="3"/>
        <v>4</v>
      </c>
      <c r="AN21" s="94">
        <f>Z31</f>
        <v>8.704262145808773</v>
      </c>
      <c r="AO21" s="96"/>
    </row>
    <row r="22" spans="1:41" ht="18" thickBot="1" x14ac:dyDescent="0.3">
      <c r="A22" s="96"/>
      <c r="B22" s="164"/>
      <c r="D22" s="6" t="s">
        <v>46</v>
      </c>
      <c r="E22" s="134" t="s">
        <v>29</v>
      </c>
      <c r="F22" s="135"/>
      <c r="G22" s="136"/>
      <c r="H22" s="96"/>
      <c r="I22" s="96"/>
      <c r="J22" s="77"/>
      <c r="K22" s="61"/>
      <c r="L22" s="62"/>
      <c r="M22" s="152" t="s">
        <v>28</v>
      </c>
      <c r="N22" s="153"/>
      <c r="O22" s="153"/>
      <c r="P22" s="154"/>
      <c r="W22" s="11" t="s">
        <v>12</v>
      </c>
      <c r="X22" s="64">
        <v>4</v>
      </c>
      <c r="Y22" s="65">
        <v>4</v>
      </c>
      <c r="Z22" s="66">
        <f t="shared" si="4"/>
        <v>9.2551648132650257</v>
      </c>
      <c r="AA22" s="123"/>
      <c r="AB22" s="121"/>
      <c r="AC22" s="121"/>
      <c r="AD22" s="121"/>
      <c r="AE22" s="1"/>
      <c r="AF22" s="96"/>
      <c r="AG22" s="96"/>
      <c r="AH22" s="96"/>
      <c r="AI22" s="96"/>
      <c r="AJ22" s="96"/>
      <c r="AK22" s="96"/>
      <c r="AL22" s="96"/>
      <c r="AM22" s="96"/>
      <c r="AN22" s="96"/>
      <c r="AO22" s="96"/>
    </row>
    <row r="23" spans="1:41" ht="15.75" thickBot="1" x14ac:dyDescent="0.3">
      <c r="A23" s="96"/>
      <c r="D23" s="98"/>
      <c r="F23" s="96"/>
      <c r="H23" s="96"/>
      <c r="I23" s="96"/>
      <c r="J23" s="96"/>
      <c r="K23" s="96"/>
      <c r="L23" s="96"/>
      <c r="M23" s="96"/>
      <c r="N23" s="96"/>
      <c r="O23" s="96"/>
      <c r="P23" s="96"/>
      <c r="W23" s="96"/>
      <c r="X23" s="96"/>
      <c r="Y23" s="96"/>
      <c r="Z23" s="96"/>
      <c r="AA23" s="26"/>
      <c r="AB23" s="121"/>
      <c r="AC23" s="121"/>
      <c r="AD23" s="121"/>
      <c r="AE23" s="1"/>
    </row>
    <row r="24" spans="1:41" ht="15.75" customHeight="1" thickBot="1" x14ac:dyDescent="0.3">
      <c r="A24" s="96"/>
      <c r="D24" s="4" t="s">
        <v>47</v>
      </c>
      <c r="E24" s="136">
        <v>5</v>
      </c>
      <c r="F24" s="131"/>
      <c r="G24" s="131"/>
      <c r="H24" s="96"/>
      <c r="I24" s="96"/>
      <c r="J24" s="78"/>
      <c r="K24" s="127" t="s">
        <v>6</v>
      </c>
      <c r="L24" s="128"/>
      <c r="M24" s="129"/>
      <c r="N24" s="83">
        <v>20</v>
      </c>
      <c r="O24" s="79"/>
      <c r="P24" s="79"/>
      <c r="W24" s="80"/>
      <c r="X24" s="80"/>
      <c r="Y24" s="80"/>
      <c r="Z24" s="26"/>
      <c r="AA24" s="26"/>
      <c r="AB24" s="121"/>
      <c r="AC24" s="121"/>
      <c r="AD24" s="121"/>
      <c r="AE24" s="1"/>
    </row>
    <row r="25" spans="1:41" ht="14.25" customHeight="1" thickBot="1" x14ac:dyDescent="0.3">
      <c r="A25" s="96"/>
      <c r="D25" s="5" t="s">
        <v>48</v>
      </c>
      <c r="E25" s="156">
        <v>10</v>
      </c>
      <c r="F25" s="157"/>
      <c r="G25" s="157"/>
      <c r="H25" s="96"/>
      <c r="I25" s="96"/>
      <c r="J25" s="38"/>
      <c r="K25" s="39"/>
      <c r="L25" s="40"/>
      <c r="M25" s="137" t="s">
        <v>31</v>
      </c>
      <c r="N25" s="138"/>
      <c r="O25" s="138"/>
      <c r="P25" s="139"/>
      <c r="W25" s="137" t="s">
        <v>25</v>
      </c>
      <c r="X25" s="139"/>
      <c r="Y25" s="82">
        <f>$G$4</f>
        <v>42355</v>
      </c>
      <c r="Z25" s="26"/>
      <c r="AA25" s="26"/>
      <c r="AB25" s="121"/>
      <c r="AC25" s="121"/>
      <c r="AD25" s="121"/>
      <c r="AE25" s="1"/>
    </row>
    <row r="26" spans="1:41" ht="18" thickBot="1" x14ac:dyDescent="0.3">
      <c r="A26" s="96"/>
      <c r="D26" s="6" t="s">
        <v>49</v>
      </c>
      <c r="E26" s="165">
        <f>E24*E25</f>
        <v>50</v>
      </c>
      <c r="F26" s="166"/>
      <c r="G26" s="167"/>
      <c r="H26" s="96"/>
      <c r="I26" s="96"/>
      <c r="J26" s="42" t="s">
        <v>38</v>
      </c>
      <c r="K26" s="43"/>
      <c r="L26" s="44"/>
      <c r="M26" s="45">
        <f>E35</f>
        <v>2</v>
      </c>
      <c r="N26" s="46">
        <f>E36</f>
        <v>3</v>
      </c>
      <c r="O26" s="46">
        <f>E37</f>
        <v>4</v>
      </c>
      <c r="P26" s="47">
        <f>E38</f>
        <v>5</v>
      </c>
      <c r="W26" s="127" t="s">
        <v>6</v>
      </c>
      <c r="X26" s="129"/>
      <c r="Y26" s="110">
        <f>N24</f>
        <v>20</v>
      </c>
      <c r="AA26" s="1"/>
      <c r="AB26" s="1"/>
      <c r="AC26" s="1"/>
      <c r="AD26" s="1"/>
      <c r="AE26" s="1"/>
    </row>
    <row r="27" spans="1:41" ht="15" customHeight="1" thickBot="1" x14ac:dyDescent="0.3">
      <c r="A27" s="96"/>
      <c r="B27" s="97"/>
      <c r="C27" s="97"/>
      <c r="D27" s="79"/>
      <c r="E27" s="79"/>
      <c r="F27" s="96"/>
      <c r="G27" s="96"/>
      <c r="H27" s="96"/>
      <c r="I27" s="96"/>
      <c r="J27" s="49">
        <f>($N$24*0.277778)*G29</f>
        <v>23.706685632000003</v>
      </c>
      <c r="K27" s="147" t="s">
        <v>0</v>
      </c>
      <c r="L27" s="84">
        <f>E29</f>
        <v>4</v>
      </c>
      <c r="M27" s="111">
        <f>($G$35/$J27)*100</f>
        <v>3.5151827896535432</v>
      </c>
      <c r="N27" s="112">
        <f>($G$36/$J27)*100</f>
        <v>5.2225572874852642</v>
      </c>
      <c r="O27" s="112">
        <f>($G$37/$J27)*100</f>
        <v>6.9413736099487684</v>
      </c>
      <c r="P27" s="113">
        <f>($G$38/$J27)*100</f>
        <v>8.704262145808773</v>
      </c>
      <c r="W27" s="140" t="s">
        <v>11</v>
      </c>
      <c r="X27" s="141"/>
      <c r="Y27" s="142"/>
      <c r="Z27" s="150" t="s">
        <v>37</v>
      </c>
      <c r="AA27" s="122"/>
      <c r="AB27" s="122"/>
      <c r="AC27" s="122"/>
      <c r="AD27" s="122"/>
      <c r="AE27" s="1"/>
    </row>
    <row r="28" spans="1:41" ht="15.75" thickBot="1" x14ac:dyDescent="0.3">
      <c r="A28" s="96"/>
      <c r="B28" s="97"/>
      <c r="C28" s="97"/>
      <c r="E28" s="7" t="s">
        <v>0</v>
      </c>
      <c r="F28" s="8" t="s">
        <v>5</v>
      </c>
      <c r="G28" s="9" t="s">
        <v>4</v>
      </c>
      <c r="H28" s="96"/>
      <c r="I28" s="99"/>
      <c r="J28" s="49">
        <f>($N$24*0.277778)*G30</f>
        <v>31.326691728000007</v>
      </c>
      <c r="K28" s="148"/>
      <c r="L28" s="50">
        <f>E30</f>
        <v>5</v>
      </c>
      <c r="M28" s="114">
        <f>($G$35/$J28)*100</f>
        <v>2.6601383273053836</v>
      </c>
      <c r="N28" s="115">
        <f>($G$36/$J28)*100</f>
        <v>3.9522055148537127</v>
      </c>
      <c r="O28" s="115">
        <f>($G$37/$J28)*100</f>
        <v>5.2529313805017708</v>
      </c>
      <c r="P28" s="116">
        <f>($G$38/$J28)*100</f>
        <v>6.5870091914228546</v>
      </c>
      <c r="W28" s="16" t="s">
        <v>15</v>
      </c>
      <c r="X28" s="12" t="s">
        <v>1</v>
      </c>
      <c r="Y28" s="13" t="s">
        <v>0</v>
      </c>
      <c r="Z28" s="151"/>
      <c r="AA28" s="122"/>
      <c r="AB28" s="122"/>
      <c r="AC28" s="122"/>
      <c r="AD28" s="122"/>
      <c r="AE28" s="1"/>
    </row>
    <row r="29" spans="1:41" ht="15.75" customHeight="1" x14ac:dyDescent="0.25">
      <c r="A29" s="158" t="s">
        <v>53</v>
      </c>
      <c r="B29" s="158"/>
      <c r="C29" s="158"/>
      <c r="D29" s="120"/>
      <c r="E29" s="57">
        <v>4</v>
      </c>
      <c r="F29" s="58">
        <v>14</v>
      </c>
      <c r="G29" s="59">
        <f>F29*0.3048</f>
        <v>4.2671999999999999</v>
      </c>
      <c r="H29" s="96"/>
      <c r="I29" s="96"/>
      <c r="J29" s="49">
        <f>($N$24*0.277778)*G31</f>
        <v>35.560028448000004</v>
      </c>
      <c r="K29" s="148"/>
      <c r="L29" s="50">
        <f>E31</f>
        <v>6</v>
      </c>
      <c r="M29" s="114">
        <f>($G$35/$J29)*100</f>
        <v>2.3434551931023622</v>
      </c>
      <c r="N29" s="115">
        <f>($G$36/$J29)*100</f>
        <v>3.4817048583235097</v>
      </c>
      <c r="O29" s="115">
        <f>($G$37/$J29)*100</f>
        <v>4.6275824066325129</v>
      </c>
      <c r="P29" s="116">
        <f>($G$38/$J29)*100</f>
        <v>5.802841430539182</v>
      </c>
      <c r="W29" s="101" t="s">
        <v>14</v>
      </c>
      <c r="X29" s="55">
        <v>3</v>
      </c>
      <c r="Y29" s="56">
        <v>5</v>
      </c>
      <c r="Z29" s="53">
        <f>INDEX(($M$27:$P$30),(MATCH(Y29,$L$27:$L$30,0)),(MATCH(X29,$M$26:$P$26,0)))</f>
        <v>3.9522055148537127</v>
      </c>
      <c r="AA29" s="123"/>
      <c r="AB29" s="123"/>
      <c r="AC29" s="123"/>
      <c r="AD29" s="123"/>
      <c r="AE29" s="1"/>
    </row>
    <row r="30" spans="1:41" ht="15" customHeight="1" thickBot="1" x14ac:dyDescent="0.3">
      <c r="A30" s="158" t="s">
        <v>54</v>
      </c>
      <c r="B30" s="158"/>
      <c r="C30" s="158"/>
      <c r="D30" s="120"/>
      <c r="E30" s="67">
        <v>5</v>
      </c>
      <c r="F30" s="68">
        <v>18.5</v>
      </c>
      <c r="G30" s="69">
        <f>F30*0.3048</f>
        <v>5.6388000000000007</v>
      </c>
      <c r="H30" s="96"/>
      <c r="I30" s="96"/>
      <c r="J30" s="49">
        <f>($N$24*0.277778)*G32</f>
        <v>50.800040640000006</v>
      </c>
      <c r="K30" s="149"/>
      <c r="L30" s="50">
        <f>E32</f>
        <v>7</v>
      </c>
      <c r="M30" s="117">
        <f>($G$35/$J30)*100</f>
        <v>1.6404186351716536</v>
      </c>
      <c r="N30" s="118">
        <f>($G$36/$J30)*100</f>
        <v>2.4371934008264562</v>
      </c>
      <c r="O30" s="118">
        <f>($G$37/$J30)*100</f>
        <v>3.2393076846427586</v>
      </c>
      <c r="P30" s="119">
        <f>($G$38/$J30)*100</f>
        <v>4.0619890013774276</v>
      </c>
      <c r="W30" s="10" t="s">
        <v>13</v>
      </c>
      <c r="X30" s="55">
        <v>3</v>
      </c>
      <c r="Y30" s="56">
        <v>4</v>
      </c>
      <c r="Z30" s="53">
        <f>INDEX(($M$27:$P$30),(MATCH(Y30,$L$27:$L$30,0)),(MATCH(X30,$M$26:$P$26,0)))</f>
        <v>5.2225572874852642</v>
      </c>
      <c r="AA30" s="123"/>
      <c r="AB30" s="123"/>
      <c r="AC30" s="123"/>
      <c r="AD30" s="123"/>
      <c r="AE30" s="1"/>
    </row>
    <row r="31" spans="1:41" ht="15" customHeight="1" thickBot="1" x14ac:dyDescent="0.3">
      <c r="A31" s="158"/>
      <c r="B31" s="158"/>
      <c r="C31" s="158"/>
      <c r="D31" s="120"/>
      <c r="E31" s="67">
        <v>6</v>
      </c>
      <c r="F31" s="68">
        <v>21</v>
      </c>
      <c r="G31" s="69">
        <f>F31*0.3048</f>
        <v>6.4008000000000003</v>
      </c>
      <c r="H31" s="96"/>
      <c r="I31" s="96"/>
      <c r="J31" s="77"/>
      <c r="K31" s="61"/>
      <c r="L31" s="62"/>
      <c r="M31" s="152" t="s">
        <v>28</v>
      </c>
      <c r="N31" s="153"/>
      <c r="O31" s="153"/>
      <c r="P31" s="154"/>
      <c r="W31" s="11" t="s">
        <v>12</v>
      </c>
      <c r="X31" s="64">
        <v>5</v>
      </c>
      <c r="Y31" s="65">
        <v>4</v>
      </c>
      <c r="Z31" s="66">
        <f>INDEX(($M$27:$P$30),(MATCH(Y31,$L$27:$L$30,0)),(MATCH(X31,$M$26:$P$26,0)))</f>
        <v>8.704262145808773</v>
      </c>
      <c r="AA31" s="123"/>
      <c r="AB31" s="123"/>
      <c r="AC31" s="123"/>
      <c r="AD31" s="123"/>
      <c r="AE31" s="1"/>
    </row>
    <row r="32" spans="1:41" ht="15.75" customHeight="1" thickBot="1" x14ac:dyDescent="0.3">
      <c r="A32" s="96"/>
      <c r="B32" s="96"/>
      <c r="C32" s="96"/>
      <c r="E32" s="67">
        <v>7</v>
      </c>
      <c r="F32" s="68">
        <v>30</v>
      </c>
      <c r="G32" s="71">
        <f>F32*0.3048</f>
        <v>9.1440000000000001</v>
      </c>
      <c r="H32" s="96"/>
      <c r="I32" s="96"/>
      <c r="J32" s="26"/>
      <c r="K32" s="26"/>
      <c r="L32" s="26"/>
      <c r="M32" s="26"/>
      <c r="N32" s="26"/>
      <c r="O32" s="26"/>
      <c r="P32" s="26"/>
      <c r="Q32" s="26"/>
      <c r="R32" s="26"/>
      <c r="S32" s="26"/>
      <c r="T32" s="26"/>
      <c r="AB32" s="1"/>
      <c r="AC32" s="1"/>
      <c r="AD32" s="1"/>
      <c r="AE32" s="1"/>
    </row>
    <row r="33" spans="1:31" ht="15.75" thickBot="1" x14ac:dyDescent="0.3">
      <c r="E33" s="72"/>
      <c r="F33" s="73"/>
      <c r="G33" s="74"/>
      <c r="T33" s="1"/>
      <c r="AE33" s="1"/>
    </row>
    <row r="34" spans="1:31" ht="15.75" thickBot="1" x14ac:dyDescent="0.3">
      <c r="E34" s="7" t="s">
        <v>1</v>
      </c>
      <c r="F34" s="8" t="s">
        <v>3</v>
      </c>
      <c r="G34" s="9" t="s">
        <v>7</v>
      </c>
      <c r="T34" s="1"/>
      <c r="AE34" s="1"/>
    </row>
    <row r="35" spans="1:31" x14ac:dyDescent="0.25">
      <c r="A35" s="158" t="s">
        <v>52</v>
      </c>
      <c r="B35" s="158"/>
      <c r="C35" s="158"/>
      <c r="E35" s="67">
        <v>2</v>
      </c>
      <c r="F35" s="67">
        <v>156</v>
      </c>
      <c r="G35" s="59">
        <f>$N$4/F35</f>
        <v>0.83333333333333337</v>
      </c>
      <c r="J35" s="1"/>
      <c r="K35" s="1"/>
      <c r="L35" s="1"/>
      <c r="M35" s="1"/>
      <c r="N35" s="1"/>
      <c r="O35" s="1"/>
      <c r="P35" s="1"/>
      <c r="Q35" s="1"/>
      <c r="R35" s="1"/>
      <c r="S35" s="1"/>
      <c r="T35" s="1"/>
      <c r="AE35" s="1"/>
    </row>
    <row r="36" spans="1:31" ht="15" customHeight="1" x14ac:dyDescent="0.25">
      <c r="A36" s="158" t="s">
        <v>56</v>
      </c>
      <c r="B36" s="158"/>
      <c r="C36" s="158"/>
      <c r="E36" s="67">
        <v>3</v>
      </c>
      <c r="F36" s="67">
        <v>105</v>
      </c>
      <c r="G36" s="69">
        <f>$N$4/F36</f>
        <v>1.2380952380952381</v>
      </c>
      <c r="J36" s="1"/>
      <c r="K36" s="1"/>
      <c r="L36" s="1"/>
      <c r="M36" s="1"/>
      <c r="N36" s="1"/>
      <c r="O36" s="1"/>
      <c r="P36" s="1"/>
      <c r="Q36" s="1"/>
      <c r="R36" s="1"/>
      <c r="S36" s="1"/>
      <c r="T36" s="1"/>
      <c r="AE36" s="1"/>
    </row>
    <row r="37" spans="1:31" x14ac:dyDescent="0.25">
      <c r="A37" s="158"/>
      <c r="B37" s="158"/>
      <c r="C37" s="158"/>
      <c r="E37" s="67">
        <v>4</v>
      </c>
      <c r="F37" s="67">
        <v>79</v>
      </c>
      <c r="G37" s="69">
        <f>$N$4/F37</f>
        <v>1.6455696202531647</v>
      </c>
    </row>
    <row r="38" spans="1:31" ht="15.75" thickBot="1" x14ac:dyDescent="0.3">
      <c r="E38" s="67">
        <v>5</v>
      </c>
      <c r="F38" s="67">
        <v>63</v>
      </c>
      <c r="G38" s="76">
        <f>$N$4/F38</f>
        <v>2.0634920634920637</v>
      </c>
    </row>
  </sheetData>
  <mergeCells count="73">
    <mergeCell ref="A35:C35"/>
    <mergeCell ref="A30:C31"/>
    <mergeCell ref="A36:C37"/>
    <mergeCell ref="W2:AD2"/>
    <mergeCell ref="R3:T6"/>
    <mergeCell ref="A29:C29"/>
    <mergeCell ref="M31:P31"/>
    <mergeCell ref="B9:B10"/>
    <mergeCell ref="B4:B6"/>
    <mergeCell ref="B21:B22"/>
    <mergeCell ref="W25:X25"/>
    <mergeCell ref="E26:G26"/>
    <mergeCell ref="W26:X26"/>
    <mergeCell ref="K27:K30"/>
    <mergeCell ref="W27:Y27"/>
    <mergeCell ref="Z27:Z28"/>
    <mergeCell ref="E22:G22"/>
    <mergeCell ref="M22:P22"/>
    <mergeCell ref="E24:G24"/>
    <mergeCell ref="K24:M24"/>
    <mergeCell ref="E25:G25"/>
    <mergeCell ref="M25:P25"/>
    <mergeCell ref="AN17:AN18"/>
    <mergeCell ref="E18:G18"/>
    <mergeCell ref="K18:K21"/>
    <mergeCell ref="W18:Y18"/>
    <mergeCell ref="Z18:Z19"/>
    <mergeCell ref="E19:G19"/>
    <mergeCell ref="E20:G20"/>
    <mergeCell ref="E21:G21"/>
    <mergeCell ref="R17:T21"/>
    <mergeCell ref="E17:G17"/>
    <mergeCell ref="W17:X17"/>
    <mergeCell ref="AF17:AH17"/>
    <mergeCell ref="AI17:AI18"/>
    <mergeCell ref="AK17:AM17"/>
    <mergeCell ref="AB16:AD17"/>
    <mergeCell ref="E15:G15"/>
    <mergeCell ref="K15:M15"/>
    <mergeCell ref="AF15:AG15"/>
    <mergeCell ref="AK15:AL15"/>
    <mergeCell ref="E16:G16"/>
    <mergeCell ref="M16:P16"/>
    <mergeCell ref="W16:X16"/>
    <mergeCell ref="AF16:AG16"/>
    <mergeCell ref="AK16:AL16"/>
    <mergeCell ref="AF9:AG9"/>
    <mergeCell ref="AN10:AN11"/>
    <mergeCell ref="E11:G11"/>
    <mergeCell ref="E12:G12"/>
    <mergeCell ref="M13:P13"/>
    <mergeCell ref="AK9:AL9"/>
    <mergeCell ref="E10:G10"/>
    <mergeCell ref="AF10:AH10"/>
    <mergeCell ref="AK10:AM10"/>
    <mergeCell ref="E7:G7"/>
    <mergeCell ref="M7:P7"/>
    <mergeCell ref="W7:X7"/>
    <mergeCell ref="AG7:AI7"/>
    <mergeCell ref="E8:G8"/>
    <mergeCell ref="W8:X8"/>
    <mergeCell ref="AB4:AD13"/>
    <mergeCell ref="R13:T15"/>
    <mergeCell ref="E9:G9"/>
    <mergeCell ref="K9:K12"/>
    <mergeCell ref="W9:Y9"/>
    <mergeCell ref="Z9:Z10"/>
    <mergeCell ref="B2:G2"/>
    <mergeCell ref="K2:T2"/>
    <mergeCell ref="K4:M4"/>
    <mergeCell ref="AF5:AH5"/>
    <mergeCell ref="E6:G6"/>
    <mergeCell ref="K6:M6"/>
  </mergeCells>
  <dataValidations disablePrompts="1" count="4">
    <dataValidation type="list" showInputMessage="1" showErrorMessage="1" sqref="AL12:AL14 X29:X31 X20:X22 AL19:AL21">
      <formula1>$E$34:$E$38</formula1>
    </dataValidation>
    <dataValidation type="list" showErrorMessage="1" sqref="AG19:AG21 X11:X13">
      <formula1>$E$34:$E$38</formula1>
    </dataValidation>
    <dataValidation type="list" showInputMessage="1" showErrorMessage="1" sqref="AH19:AH21 Y20:Y22 AM12:AM14 Y11:Y13 Y29:Y31 AM19:AM21">
      <formula1>$E$28:$E$32</formula1>
    </dataValidation>
    <dataValidation showInputMessage="1" showErrorMessage="1" sqref="AN19:AN21 AI19:AI21 AN12:AN14 U11:V13 U29:V31 Z29:AD31 U20:V22 Z11:AA13 Z20:AA22"/>
  </dataValidations>
  <pageMargins left="0.7" right="0.7" top="0.75" bottom="0.75" header="0.3" footer="0.3"/>
  <pageSetup scale="64" orientation="portrait" r:id="rId1"/>
  <colBreaks count="2" manualBreakCount="2">
    <brk id="8" max="1048575" man="1"/>
    <brk id="2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8"/>
  <sheetViews>
    <sheetView showGridLines="0" zoomScaleNormal="100" workbookViewId="0">
      <selection activeCell="U13" sqref="U13"/>
    </sheetView>
  </sheetViews>
  <sheetFormatPr defaultRowHeight="15" x14ac:dyDescent="0.25"/>
  <cols>
    <col min="1" max="1" width="9.140625" customWidth="1"/>
    <col min="2" max="2" width="27.140625" customWidth="1"/>
    <col min="3" max="3" width="1" customWidth="1"/>
    <col min="4" max="4" width="28.28515625" bestFit="1" customWidth="1"/>
    <col min="5" max="6" width="19.28515625" bestFit="1" customWidth="1"/>
    <col min="7" max="7" width="20.140625" customWidth="1"/>
    <col min="8" max="8" width="14.85546875" customWidth="1"/>
    <col min="9" max="9" width="13.85546875" customWidth="1"/>
    <col min="10" max="10" width="18.85546875" hidden="1" customWidth="1"/>
    <col min="11" max="11" width="4" customWidth="1"/>
    <col min="12" max="12" width="5.28515625" customWidth="1"/>
    <col min="13" max="16" width="10" customWidth="1"/>
    <col min="17" max="18" width="11.42578125" customWidth="1"/>
    <col min="19" max="19" width="11.85546875" bestFit="1" customWidth="1"/>
    <col min="20" max="21" width="13.85546875" customWidth="1"/>
    <col min="22" max="26" width="13.85546875" style="23" customWidth="1"/>
    <col min="27" max="27" width="11.28515625" customWidth="1"/>
    <col min="28" max="29" width="11.42578125" hidden="1" customWidth="1"/>
    <col min="30" max="30" width="11.85546875" hidden="1" customWidth="1"/>
    <col min="31" max="31" width="14.28515625" hidden="1" customWidth="1"/>
    <col min="32" max="32" width="4" hidden="1" customWidth="1"/>
    <col min="33" max="34" width="11.42578125" hidden="1" customWidth="1"/>
    <col min="35" max="35" width="11.85546875" hidden="1" customWidth="1"/>
    <col min="36" max="36" width="14.140625" hidden="1" customWidth="1"/>
  </cols>
  <sheetData>
    <row r="1" spans="1:37" ht="20.25" thickBot="1" x14ac:dyDescent="0.35">
      <c r="A1" s="2"/>
      <c r="B1" s="21"/>
      <c r="C1" s="21"/>
      <c r="D1" s="21"/>
      <c r="E1" s="21"/>
      <c r="F1" s="21"/>
      <c r="G1" s="21"/>
      <c r="K1" s="21"/>
      <c r="L1" s="21"/>
      <c r="M1" s="21"/>
      <c r="N1" s="21"/>
      <c r="O1" s="21"/>
      <c r="P1" s="21"/>
      <c r="Q1" s="21"/>
      <c r="R1" s="21"/>
      <c r="S1" s="21"/>
      <c r="T1" s="21"/>
      <c r="AA1" s="3"/>
      <c r="AB1" s="109"/>
      <c r="AC1" s="108"/>
      <c r="AD1" s="108"/>
      <c r="AE1" s="108"/>
      <c r="AF1" s="108"/>
      <c r="AG1" s="108"/>
      <c r="AH1" s="108"/>
      <c r="AI1" s="108"/>
      <c r="AJ1" s="108"/>
    </row>
    <row r="2" spans="1:37" ht="21" thickTop="1" thickBot="1" x14ac:dyDescent="0.35">
      <c r="B2" s="125" t="s">
        <v>35</v>
      </c>
      <c r="C2" s="125"/>
      <c r="D2" s="125"/>
      <c r="E2" s="125"/>
      <c r="F2" s="125"/>
      <c r="G2" s="125"/>
      <c r="H2" s="22"/>
      <c r="K2" s="126" t="s">
        <v>36</v>
      </c>
      <c r="L2" s="126"/>
      <c r="M2" s="126"/>
      <c r="N2" s="126"/>
      <c r="O2" s="126"/>
      <c r="P2" s="126"/>
      <c r="Q2" s="126"/>
      <c r="R2" s="126"/>
      <c r="S2" s="126"/>
      <c r="T2" s="126"/>
      <c r="W2" s="125" t="s">
        <v>34</v>
      </c>
      <c r="X2" s="125"/>
      <c r="Y2" s="125"/>
      <c r="Z2" s="125"/>
      <c r="AA2" s="22"/>
      <c r="AB2" s="22"/>
      <c r="AC2" s="2"/>
      <c r="AD2" s="2"/>
      <c r="AE2" s="2"/>
      <c r="AF2" s="2"/>
      <c r="AG2" s="2"/>
      <c r="AH2" s="2"/>
      <c r="AI2" s="2"/>
      <c r="AJ2" s="2"/>
      <c r="AK2" s="2"/>
    </row>
    <row r="3" spans="1:37" ht="16.5" thickTop="1" thickBot="1" x14ac:dyDescent="0.3">
      <c r="A3" s="2"/>
      <c r="B3" s="2"/>
      <c r="AA3" s="3"/>
      <c r="AB3" s="3"/>
      <c r="AC3" s="2"/>
      <c r="AD3" s="2"/>
      <c r="AE3" s="2"/>
      <c r="AF3" s="2"/>
      <c r="AG3" s="2"/>
      <c r="AH3" s="2"/>
      <c r="AI3" s="2"/>
      <c r="AJ3" s="2"/>
      <c r="AK3" s="2"/>
    </row>
    <row r="4" spans="1:37" ht="15.75" thickBot="1" x14ac:dyDescent="0.3">
      <c r="A4" s="24"/>
      <c r="B4" s="24"/>
      <c r="C4" s="24"/>
      <c r="D4" s="103" t="s">
        <v>17</v>
      </c>
      <c r="E4" s="24"/>
      <c r="F4" s="20" t="s">
        <v>25</v>
      </c>
      <c r="G4" s="25">
        <v>42355</v>
      </c>
      <c r="H4" s="24"/>
      <c r="I4" s="24"/>
      <c r="J4" s="26"/>
      <c r="K4" s="127" t="s">
        <v>16</v>
      </c>
      <c r="L4" s="128"/>
      <c r="M4" s="129"/>
      <c r="N4" s="34">
        <v>130</v>
      </c>
      <c r="O4" s="24"/>
      <c r="P4" s="24"/>
      <c r="AA4" s="3"/>
      <c r="AB4" s="3"/>
    </row>
    <row r="5" spans="1:37" ht="15" customHeight="1" thickBot="1" x14ac:dyDescent="0.3">
      <c r="A5" s="24"/>
      <c r="B5" s="24"/>
      <c r="C5" s="24"/>
      <c r="D5" s="24"/>
      <c r="E5" s="24"/>
      <c r="F5" s="24"/>
      <c r="G5" s="24"/>
      <c r="H5" s="24"/>
      <c r="I5" s="24"/>
      <c r="J5" s="24"/>
      <c r="O5" s="24"/>
      <c r="P5" s="24"/>
      <c r="Q5" s="23"/>
      <c r="AA5" s="1"/>
      <c r="AB5" s="130"/>
      <c r="AC5" s="130"/>
      <c r="AD5" s="130"/>
    </row>
    <row r="6" spans="1:37" ht="15.75" customHeight="1" thickBot="1" x14ac:dyDescent="0.3">
      <c r="A6" s="24"/>
      <c r="B6" s="24"/>
      <c r="C6" s="24"/>
      <c r="D6" s="27" t="s">
        <v>18</v>
      </c>
      <c r="E6" s="131"/>
      <c r="F6" s="131"/>
      <c r="G6" s="131"/>
      <c r="H6" s="24"/>
      <c r="I6" s="24"/>
      <c r="J6" s="24"/>
      <c r="K6" s="127" t="s">
        <v>6</v>
      </c>
      <c r="L6" s="128"/>
      <c r="M6" s="129"/>
      <c r="N6" s="48">
        <v>10</v>
      </c>
      <c r="O6" s="24"/>
      <c r="P6" s="24"/>
      <c r="Q6" s="23"/>
      <c r="AA6" s="1"/>
    </row>
    <row r="7" spans="1:37" ht="15.75" customHeight="1" thickBot="1" x14ac:dyDescent="0.3">
      <c r="A7" s="24"/>
      <c r="B7" s="96"/>
      <c r="C7" s="96"/>
      <c r="D7" s="5" t="s">
        <v>19</v>
      </c>
      <c r="E7" s="134"/>
      <c r="F7" s="135"/>
      <c r="G7" s="136"/>
      <c r="H7" s="24"/>
      <c r="I7" s="24"/>
      <c r="J7" s="38"/>
      <c r="K7" s="39"/>
      <c r="L7" s="40"/>
      <c r="M7" s="137" t="s">
        <v>31</v>
      </c>
      <c r="N7" s="138"/>
      <c r="O7" s="138"/>
      <c r="P7" s="139"/>
      <c r="Q7" s="107"/>
      <c r="R7" s="104" t="s">
        <v>10</v>
      </c>
      <c r="S7" s="105"/>
      <c r="T7" s="106"/>
      <c r="W7" s="137" t="s">
        <v>25</v>
      </c>
      <c r="X7" s="139"/>
      <c r="Y7" s="41">
        <f>$G$4</f>
        <v>42355</v>
      </c>
      <c r="Z7" s="26"/>
      <c r="AA7" s="1"/>
      <c r="AB7" s="17" t="s">
        <v>32</v>
      </c>
      <c r="AC7" s="143" t="s">
        <v>33</v>
      </c>
      <c r="AD7" s="144"/>
      <c r="AE7" s="145"/>
      <c r="AF7" s="23"/>
      <c r="AG7" s="23"/>
      <c r="AH7" s="23"/>
      <c r="AI7" s="23"/>
      <c r="AJ7" s="23"/>
    </row>
    <row r="8" spans="1:37" ht="18" thickBot="1" x14ac:dyDescent="0.3">
      <c r="A8" s="24"/>
      <c r="B8" s="96"/>
      <c r="C8" s="96"/>
      <c r="D8" s="5" t="s">
        <v>20</v>
      </c>
      <c r="E8" s="134"/>
      <c r="F8" s="135"/>
      <c r="G8" s="136"/>
      <c r="H8" s="24"/>
      <c r="I8" s="24"/>
      <c r="J8" s="42" t="s">
        <v>38</v>
      </c>
      <c r="K8" s="43"/>
      <c r="L8" s="44"/>
      <c r="M8" s="45">
        <f>E35</f>
        <v>2</v>
      </c>
      <c r="N8" s="46">
        <f>E36</f>
        <v>3</v>
      </c>
      <c r="O8" s="46">
        <f>E37</f>
        <v>4</v>
      </c>
      <c r="P8" s="47">
        <f>E38</f>
        <v>5</v>
      </c>
      <c r="R8" s="100" t="s">
        <v>15</v>
      </c>
      <c r="S8" s="14" t="s">
        <v>8</v>
      </c>
      <c r="T8" s="15" t="s">
        <v>9</v>
      </c>
      <c r="W8" s="137" t="s">
        <v>6</v>
      </c>
      <c r="X8" s="139"/>
      <c r="Y8" s="110">
        <f>N6</f>
        <v>10</v>
      </c>
      <c r="AA8" s="1"/>
      <c r="AB8" s="23"/>
      <c r="AC8" s="23"/>
      <c r="AD8" s="23"/>
      <c r="AE8" s="23"/>
      <c r="AF8" s="23"/>
      <c r="AG8" s="23"/>
      <c r="AH8" s="23"/>
      <c r="AI8" s="23"/>
      <c r="AJ8" s="23"/>
    </row>
    <row r="9" spans="1:37" ht="15.75" customHeight="1" thickBot="1" x14ac:dyDescent="0.3">
      <c r="A9" s="24"/>
      <c r="B9" s="96"/>
      <c r="C9" s="96"/>
      <c r="D9" s="5" t="s">
        <v>21</v>
      </c>
      <c r="E9" s="134"/>
      <c r="F9" s="135"/>
      <c r="G9" s="136"/>
      <c r="H9" s="24"/>
      <c r="I9" s="24"/>
      <c r="J9" s="49">
        <f>($N$6*0.277778)*G29</f>
        <v>11.853342816000001</v>
      </c>
      <c r="K9" s="147" t="s">
        <v>0</v>
      </c>
      <c r="L9" s="50">
        <f>E29</f>
        <v>4</v>
      </c>
      <c r="M9" s="111">
        <f>($G$35/$J9)*100</f>
        <v>7.0303655793070865</v>
      </c>
      <c r="N9" s="112">
        <f>(G$36/$J9)*100</f>
        <v>10.445114574970528</v>
      </c>
      <c r="O9" s="112">
        <f>($G$37/$J9)*100</f>
        <v>13.882747219897537</v>
      </c>
      <c r="P9" s="113">
        <f>($G$38/$J9)*100</f>
        <v>17.408524291617546</v>
      </c>
      <c r="R9" s="28" t="s">
        <v>14</v>
      </c>
      <c r="S9" s="29">
        <v>6</v>
      </c>
      <c r="T9" s="30">
        <f>(S9*0.00488242764)*100</f>
        <v>2.929456584</v>
      </c>
      <c r="W9" s="140" t="s">
        <v>11</v>
      </c>
      <c r="X9" s="141"/>
      <c r="Y9" s="142"/>
      <c r="Z9" s="150" t="s">
        <v>37</v>
      </c>
      <c r="AA9" s="1"/>
      <c r="AB9" s="137" t="str">
        <f>W7</f>
        <v>Calibration Date</v>
      </c>
      <c r="AC9" s="139"/>
      <c r="AD9" s="85">
        <f>$G$4</f>
        <v>42355</v>
      </c>
      <c r="AE9" s="96"/>
      <c r="AF9" s="96"/>
      <c r="AG9" s="132" t="str">
        <f>K15</f>
        <v>Speed (km/hr)</v>
      </c>
      <c r="AH9" s="133"/>
      <c r="AI9" s="86">
        <f>N15</f>
        <v>15</v>
      </c>
      <c r="AJ9" s="40"/>
      <c r="AK9" s="24"/>
    </row>
    <row r="10" spans="1:37" ht="15.75" customHeight="1" thickBot="1" x14ac:dyDescent="0.3">
      <c r="A10" s="24"/>
      <c r="B10" s="96"/>
      <c r="C10" s="96"/>
      <c r="D10" s="5" t="s">
        <v>22</v>
      </c>
      <c r="E10" s="134"/>
      <c r="F10" s="135"/>
      <c r="G10" s="136"/>
      <c r="H10" s="24"/>
      <c r="I10" s="24"/>
      <c r="J10" s="49">
        <f>($N$6*0.277778)*G30</f>
        <v>15.663345864000004</v>
      </c>
      <c r="K10" s="148"/>
      <c r="L10" s="50">
        <f>E30</f>
        <v>5</v>
      </c>
      <c r="M10" s="114">
        <f>($G$35/$J10)*100</f>
        <v>5.3202766546107672</v>
      </c>
      <c r="N10" s="115">
        <f>(G$36/$J10)*100</f>
        <v>7.9044110297074255</v>
      </c>
      <c r="O10" s="115">
        <f>($G$37/$J10)*100</f>
        <v>10.505862761003542</v>
      </c>
      <c r="P10" s="116">
        <f>($G$38/$J10)*100</f>
        <v>13.174018382845709</v>
      </c>
      <c r="R10" s="31" t="s">
        <v>13</v>
      </c>
      <c r="S10" s="32">
        <v>12</v>
      </c>
      <c r="T10" s="33">
        <f>S10*0.00488242764*100</f>
        <v>5.8589131679999999</v>
      </c>
      <c r="W10" s="16" t="s">
        <v>15</v>
      </c>
      <c r="X10" s="12" t="s">
        <v>1</v>
      </c>
      <c r="Y10" s="13" t="s">
        <v>0</v>
      </c>
      <c r="Z10" s="151"/>
      <c r="AB10" s="137" t="str">
        <f>R7</f>
        <v>Standards</v>
      </c>
      <c r="AC10" s="138"/>
      <c r="AD10" s="139"/>
      <c r="AE10" s="96"/>
      <c r="AF10" s="96"/>
      <c r="AG10" s="140" t="str">
        <f>W18</f>
        <v>Optimal Settings</v>
      </c>
      <c r="AH10" s="141"/>
      <c r="AI10" s="142"/>
      <c r="AJ10" s="150" t="s">
        <v>37</v>
      </c>
      <c r="AK10" s="24"/>
    </row>
    <row r="11" spans="1:37" ht="18" thickBot="1" x14ac:dyDescent="0.3">
      <c r="A11" s="24"/>
      <c r="B11" s="96"/>
      <c r="C11" s="96"/>
      <c r="D11" s="5" t="s">
        <v>23</v>
      </c>
      <c r="E11" s="134"/>
      <c r="F11" s="135"/>
      <c r="G11" s="136"/>
      <c r="H11" s="24"/>
      <c r="I11" s="24"/>
      <c r="J11" s="49">
        <f>($N$6*0.277778)*G31</f>
        <v>17.780014224000002</v>
      </c>
      <c r="K11" s="148"/>
      <c r="L11" s="50">
        <f>E31</f>
        <v>6</v>
      </c>
      <c r="M11" s="114">
        <f>($G$35/$J11)*100</f>
        <v>4.6869103862047243</v>
      </c>
      <c r="N11" s="115">
        <f>($G$36/$J11)*100</f>
        <v>6.9634097166470195</v>
      </c>
      <c r="O11" s="115">
        <f>($G$37/$J11)*100</f>
        <v>9.2551648132650257</v>
      </c>
      <c r="P11" s="116">
        <f>($G$38/$J11)*100</f>
        <v>11.605682861078364</v>
      </c>
      <c r="R11" s="35" t="s">
        <v>12</v>
      </c>
      <c r="S11" s="36">
        <v>18</v>
      </c>
      <c r="T11" s="37">
        <f>S11*0.00488242764*100</f>
        <v>8.7883697519999995</v>
      </c>
      <c r="W11" s="101" t="s">
        <v>14</v>
      </c>
      <c r="X11" s="51">
        <v>3</v>
      </c>
      <c r="Y11" s="52">
        <v>6</v>
      </c>
      <c r="Z11" s="53">
        <f>INDEX(($M$9:$P$12),(MATCH(Y11,$L$9:$L$12,0)),(MATCH(X11,$M$8:$P$8,0)))</f>
        <v>6.9634097166470195</v>
      </c>
      <c r="AB11" s="100" t="str">
        <f>R8</f>
        <v>App. Rate</v>
      </c>
      <c r="AC11" s="18" t="s">
        <v>8</v>
      </c>
      <c r="AD11" s="19" t="s">
        <v>9</v>
      </c>
      <c r="AE11" s="96"/>
      <c r="AF11" s="96"/>
      <c r="AG11" s="16" t="str">
        <f>W19</f>
        <v>App. Rate</v>
      </c>
      <c r="AH11" s="12" t="str">
        <f t="shared" ref="AH11:AI14" si="0">X19</f>
        <v>Auger</v>
      </c>
      <c r="AI11" s="13" t="str">
        <f t="shared" si="0"/>
        <v>Spinner</v>
      </c>
      <c r="AJ11" s="151"/>
      <c r="AK11" s="24"/>
    </row>
    <row r="12" spans="1:37" ht="15.75" customHeight="1" thickBot="1" x14ac:dyDescent="0.3">
      <c r="A12" s="24"/>
      <c r="B12" s="96"/>
      <c r="C12" s="96"/>
      <c r="D12" s="6" t="s">
        <v>24</v>
      </c>
      <c r="E12" s="134"/>
      <c r="F12" s="135"/>
      <c r="G12" s="136"/>
      <c r="H12" s="24"/>
      <c r="I12" s="24"/>
      <c r="J12" s="49">
        <f>($N$6*0.277778)*G32</f>
        <v>25.400020320000003</v>
      </c>
      <c r="K12" s="149"/>
      <c r="L12" s="50">
        <f>E32</f>
        <v>7</v>
      </c>
      <c r="M12" s="117">
        <f>($G$35/$J12)*100</f>
        <v>3.2808372703433073</v>
      </c>
      <c r="N12" s="118">
        <f>($G$36/$J12)*100</f>
        <v>4.8743868016529124</v>
      </c>
      <c r="O12" s="118">
        <f>($G$37/$J12)*100</f>
        <v>6.4786153692855173</v>
      </c>
      <c r="P12" s="119">
        <f>($G$38/$J12)*100</f>
        <v>8.1239780027548552</v>
      </c>
      <c r="W12" s="10" t="s">
        <v>13</v>
      </c>
      <c r="X12" s="55">
        <v>3</v>
      </c>
      <c r="Y12" s="56">
        <v>5</v>
      </c>
      <c r="Z12" s="53">
        <f>INDEX(($M$9:$P$12),(MATCH(Y12,$L$9:$L$12,0)),(MATCH(X12,$M$8:$P$8,0)))</f>
        <v>7.9044110297074255</v>
      </c>
      <c r="AB12" s="87" t="str">
        <f>R9</f>
        <v>Low</v>
      </c>
      <c r="AC12" s="88">
        <f t="shared" ref="AC12:AD14" si="1">S9</f>
        <v>6</v>
      </c>
      <c r="AD12" s="89">
        <f t="shared" si="1"/>
        <v>2.929456584</v>
      </c>
      <c r="AE12" s="96"/>
      <c r="AF12" s="96"/>
      <c r="AG12" s="102" t="str">
        <f>W20</f>
        <v>Low</v>
      </c>
      <c r="AH12" s="90">
        <f t="shared" si="0"/>
        <v>2</v>
      </c>
      <c r="AI12" s="90">
        <f t="shared" si="0"/>
        <v>5</v>
      </c>
      <c r="AJ12" s="91">
        <f>Z20</f>
        <v>3.5468511030738448</v>
      </c>
      <c r="AK12" s="24"/>
    </row>
    <row r="13" spans="1:37" ht="18" thickBot="1" x14ac:dyDescent="0.3">
      <c r="A13" s="24"/>
      <c r="B13" s="96"/>
      <c r="C13" s="96"/>
      <c r="D13" s="96"/>
      <c r="E13" s="96"/>
      <c r="F13" s="96"/>
      <c r="G13" s="96"/>
      <c r="H13" s="24"/>
      <c r="I13" s="24"/>
      <c r="J13" s="60"/>
      <c r="K13" s="61"/>
      <c r="L13" s="62"/>
      <c r="M13" s="152" t="s">
        <v>28</v>
      </c>
      <c r="N13" s="153"/>
      <c r="O13" s="153"/>
      <c r="P13" s="154"/>
      <c r="W13" s="11" t="s">
        <v>12</v>
      </c>
      <c r="X13" s="64">
        <v>2</v>
      </c>
      <c r="Y13" s="65">
        <v>4</v>
      </c>
      <c r="Z13" s="66">
        <f>INDEX(($M$9:$P$12),(MATCH(Y13,$L$9:$L$12,0)),(MATCH(X13,$M$8:$P$8,0)))</f>
        <v>7.0303655793070865</v>
      </c>
      <c r="AB13" s="54" t="str">
        <f>R10</f>
        <v>Medium</v>
      </c>
      <c r="AC13" s="92">
        <f t="shared" si="1"/>
        <v>12</v>
      </c>
      <c r="AD13" s="91">
        <f t="shared" si="1"/>
        <v>5.8589131679999999</v>
      </c>
      <c r="AE13" s="96"/>
      <c r="AF13" s="96"/>
      <c r="AG13" s="10" t="str">
        <f>W21</f>
        <v>Medium</v>
      </c>
      <c r="AH13" s="90">
        <f t="shared" si="0"/>
        <v>3</v>
      </c>
      <c r="AI13" s="90">
        <f t="shared" si="0"/>
        <v>5</v>
      </c>
      <c r="AJ13" s="91">
        <f>Z21</f>
        <v>5.2696073531382828</v>
      </c>
      <c r="AK13" s="24"/>
    </row>
    <row r="14" spans="1:37" ht="15" customHeight="1" thickBot="1" x14ac:dyDescent="0.3">
      <c r="A14" s="24"/>
      <c r="B14" s="96"/>
      <c r="C14" s="96"/>
      <c r="D14" s="96"/>
      <c r="E14" s="96"/>
      <c r="F14" s="96"/>
      <c r="G14" s="96"/>
      <c r="H14" s="24"/>
      <c r="I14" s="24"/>
      <c r="J14" s="26"/>
      <c r="K14" s="26"/>
      <c r="L14" s="26"/>
      <c r="M14" s="26"/>
      <c r="N14" s="26"/>
      <c r="O14" s="26"/>
      <c r="P14" s="26"/>
      <c r="W14" s="70"/>
      <c r="X14" s="70"/>
      <c r="Y14" s="70"/>
      <c r="Z14" s="26"/>
      <c r="AB14" s="63" t="str">
        <f>R11</f>
        <v>High</v>
      </c>
      <c r="AC14" s="93">
        <f t="shared" si="1"/>
        <v>18</v>
      </c>
      <c r="AD14" s="94">
        <f t="shared" si="1"/>
        <v>8.7883697519999995</v>
      </c>
      <c r="AE14" s="96"/>
      <c r="AF14" s="96"/>
      <c r="AG14" s="11" t="str">
        <f>W22</f>
        <v>High</v>
      </c>
      <c r="AH14" s="95">
        <f t="shared" si="0"/>
        <v>4</v>
      </c>
      <c r="AI14" s="95">
        <f t="shared" si="0"/>
        <v>4</v>
      </c>
      <c r="AJ14" s="94">
        <f>Z22</f>
        <v>9.2551648132650257</v>
      </c>
      <c r="AK14" s="24"/>
    </row>
    <row r="15" spans="1:37" ht="15" customHeight="1" thickBot="1" x14ac:dyDescent="0.3">
      <c r="A15" s="24"/>
      <c r="D15" s="4" t="s">
        <v>39</v>
      </c>
      <c r="E15" s="136" t="s">
        <v>26</v>
      </c>
      <c r="F15" s="131"/>
      <c r="G15" s="131"/>
      <c r="H15" s="24"/>
      <c r="I15" s="24"/>
      <c r="J15" s="24"/>
      <c r="K15" s="127" t="s">
        <v>6</v>
      </c>
      <c r="L15" s="128"/>
      <c r="M15" s="129"/>
      <c r="N15" s="75">
        <v>15</v>
      </c>
      <c r="O15" s="24"/>
      <c r="P15" s="24"/>
      <c r="W15" s="96"/>
      <c r="X15" s="96"/>
      <c r="Y15" s="96"/>
      <c r="Z15" s="26"/>
      <c r="AB15" s="155"/>
      <c r="AC15" s="155"/>
      <c r="AD15" s="96"/>
      <c r="AE15" s="96"/>
      <c r="AF15" s="96"/>
      <c r="AG15" s="155"/>
      <c r="AH15" s="155"/>
      <c r="AI15" s="96"/>
      <c r="AJ15" s="96"/>
      <c r="AK15" s="24"/>
    </row>
    <row r="16" spans="1:37" ht="17.25" customHeight="1" thickBot="1" x14ac:dyDescent="0.3">
      <c r="A16" s="24"/>
      <c r="D16" s="5" t="s">
        <v>40</v>
      </c>
      <c r="E16" s="136" t="s">
        <v>27</v>
      </c>
      <c r="F16" s="131"/>
      <c r="G16" s="131"/>
      <c r="H16" s="24"/>
      <c r="I16" s="24"/>
      <c r="J16" s="38"/>
      <c r="K16" s="39"/>
      <c r="L16" s="40"/>
      <c r="M16" s="137" t="s">
        <v>31</v>
      </c>
      <c r="N16" s="138"/>
      <c r="O16" s="138"/>
      <c r="P16" s="139"/>
      <c r="W16" s="137" t="s">
        <v>25</v>
      </c>
      <c r="X16" s="139"/>
      <c r="Y16" s="41">
        <f>$G$4</f>
        <v>42355</v>
      </c>
      <c r="Z16" s="26"/>
      <c r="AB16" s="132" t="str">
        <f>K6</f>
        <v>Speed (km/hr)</v>
      </c>
      <c r="AC16" s="133"/>
      <c r="AD16" s="86">
        <f>N6</f>
        <v>10</v>
      </c>
      <c r="AE16" s="40"/>
      <c r="AF16" s="96"/>
      <c r="AG16" s="132" t="str">
        <f>K24</f>
        <v>Speed (km/hr)</v>
      </c>
      <c r="AH16" s="133"/>
      <c r="AI16" s="86">
        <f>N24</f>
        <v>20</v>
      </c>
      <c r="AJ16" s="40"/>
      <c r="AK16" s="24"/>
    </row>
    <row r="17" spans="1:37" ht="17.100000000000001" customHeight="1" thickBot="1" x14ac:dyDescent="0.3">
      <c r="A17" s="24"/>
      <c r="D17" s="5" t="s">
        <v>41</v>
      </c>
      <c r="E17" s="134">
        <v>2007</v>
      </c>
      <c r="F17" s="135"/>
      <c r="G17" s="136"/>
      <c r="H17" s="24"/>
      <c r="I17" s="24"/>
      <c r="J17" s="42" t="s">
        <v>38</v>
      </c>
      <c r="K17" s="43"/>
      <c r="L17" s="44"/>
      <c r="M17" s="45">
        <f>E35</f>
        <v>2</v>
      </c>
      <c r="N17" s="46">
        <f>E36</f>
        <v>3</v>
      </c>
      <c r="O17" s="46">
        <f>E37</f>
        <v>4</v>
      </c>
      <c r="P17" s="47">
        <f>E38</f>
        <v>5</v>
      </c>
      <c r="W17" s="137" t="s">
        <v>6</v>
      </c>
      <c r="X17" s="139"/>
      <c r="Y17" s="110">
        <f>N15</f>
        <v>15</v>
      </c>
      <c r="AB17" s="140" t="str">
        <f>W9</f>
        <v>Optimal Settings</v>
      </c>
      <c r="AC17" s="141"/>
      <c r="AD17" s="142"/>
      <c r="AE17" s="150" t="s">
        <v>37</v>
      </c>
      <c r="AF17" s="96"/>
      <c r="AG17" s="140" t="str">
        <f>W27</f>
        <v>Optimal Settings</v>
      </c>
      <c r="AH17" s="141"/>
      <c r="AI17" s="142"/>
      <c r="AJ17" s="150" t="s">
        <v>37</v>
      </c>
      <c r="AK17" s="24"/>
    </row>
    <row r="18" spans="1:37" ht="15.75" customHeight="1" thickBot="1" x14ac:dyDescent="0.3">
      <c r="A18" s="24"/>
      <c r="D18" s="5" t="s">
        <v>42</v>
      </c>
      <c r="E18" s="134" t="s">
        <v>30</v>
      </c>
      <c r="F18" s="135"/>
      <c r="G18" s="136"/>
      <c r="H18" s="24"/>
      <c r="I18" s="24"/>
      <c r="J18" s="49">
        <f>($N$15*0.277778)*G29</f>
        <v>17.780014224000002</v>
      </c>
      <c r="K18" s="147" t="s">
        <v>0</v>
      </c>
      <c r="L18" s="50">
        <f>E29</f>
        <v>4</v>
      </c>
      <c r="M18" s="111">
        <f>($G$35/$J18)*100</f>
        <v>4.6869103862047243</v>
      </c>
      <c r="N18" s="112">
        <f>($G$36/$J18)*100</f>
        <v>6.9634097166470195</v>
      </c>
      <c r="O18" s="112">
        <f>($G$37/$J18)*100</f>
        <v>9.2551648132650257</v>
      </c>
      <c r="P18" s="113">
        <f>($G$38/$J18)*100</f>
        <v>11.605682861078364</v>
      </c>
      <c r="W18" s="140" t="s">
        <v>11</v>
      </c>
      <c r="X18" s="141"/>
      <c r="Y18" s="142"/>
      <c r="Z18" s="150" t="s">
        <v>37</v>
      </c>
      <c r="AA18" s="1"/>
      <c r="AB18" s="16" t="str">
        <f>W10</f>
        <v>App. Rate</v>
      </c>
      <c r="AC18" s="12" t="str">
        <f t="shared" ref="AC18:AD21" si="2">X10</f>
        <v>Auger</v>
      </c>
      <c r="AD18" s="13" t="str">
        <f t="shared" si="2"/>
        <v>Spinner</v>
      </c>
      <c r="AE18" s="151"/>
      <c r="AF18" s="96"/>
      <c r="AG18" s="16" t="str">
        <f>W28</f>
        <v>App. Rate</v>
      </c>
      <c r="AH18" s="12" t="str">
        <f t="shared" ref="AH18:AI21" si="3">X28</f>
        <v>Auger</v>
      </c>
      <c r="AI18" s="13" t="str">
        <f t="shared" si="3"/>
        <v>Spinner</v>
      </c>
      <c r="AJ18" s="151"/>
      <c r="AK18" s="24"/>
    </row>
    <row r="19" spans="1:37" ht="15" customHeight="1" thickBot="1" x14ac:dyDescent="0.3">
      <c r="A19" s="24"/>
      <c r="D19" s="5" t="s">
        <v>43</v>
      </c>
      <c r="E19" s="134" t="s">
        <v>2</v>
      </c>
      <c r="F19" s="135"/>
      <c r="G19" s="136"/>
      <c r="H19" s="24"/>
      <c r="I19" s="24"/>
      <c r="J19" s="49">
        <f>($N$15*0.277778)*G30</f>
        <v>23.495018796000007</v>
      </c>
      <c r="K19" s="148"/>
      <c r="L19" s="50">
        <f>E30</f>
        <v>5</v>
      </c>
      <c r="M19" s="114">
        <f>($G$35/$J19)*100</f>
        <v>3.5468511030738448</v>
      </c>
      <c r="N19" s="115">
        <f>($G$36/$J19)*100</f>
        <v>5.2696073531382828</v>
      </c>
      <c r="O19" s="115">
        <f>($G$37/$J19)*100</f>
        <v>7.0039085073356935</v>
      </c>
      <c r="P19" s="116">
        <f>($G$38/$J19)*100</f>
        <v>8.7826789218971406</v>
      </c>
      <c r="W19" s="16" t="s">
        <v>15</v>
      </c>
      <c r="X19" s="12" t="s">
        <v>1</v>
      </c>
      <c r="Y19" s="13" t="s">
        <v>0</v>
      </c>
      <c r="Z19" s="151"/>
      <c r="AA19" s="1"/>
      <c r="AB19" s="102" t="str">
        <f>W11</f>
        <v>Low</v>
      </c>
      <c r="AC19" s="90">
        <f t="shared" si="2"/>
        <v>3</v>
      </c>
      <c r="AD19" s="90">
        <f t="shared" si="2"/>
        <v>6</v>
      </c>
      <c r="AE19" s="91">
        <f>Z11</f>
        <v>6.9634097166470195</v>
      </c>
      <c r="AF19" s="96"/>
      <c r="AG19" s="102" t="str">
        <f>W29</f>
        <v>Low</v>
      </c>
      <c r="AH19" s="90">
        <f t="shared" si="3"/>
        <v>3</v>
      </c>
      <c r="AI19" s="90">
        <f t="shared" si="3"/>
        <v>5</v>
      </c>
      <c r="AJ19" s="91">
        <f>Z29</f>
        <v>3.9522055148537127</v>
      </c>
      <c r="AK19" s="24"/>
    </row>
    <row r="20" spans="1:37" ht="15" customHeight="1" x14ac:dyDescent="0.25">
      <c r="A20" s="24"/>
      <c r="D20" s="5" t="s">
        <v>44</v>
      </c>
      <c r="E20" s="134"/>
      <c r="F20" s="135"/>
      <c r="G20" s="136"/>
      <c r="H20" s="24"/>
      <c r="I20" s="24"/>
      <c r="J20" s="49">
        <f>($N$15*0.277778)*G31</f>
        <v>26.670021336000005</v>
      </c>
      <c r="K20" s="148"/>
      <c r="L20" s="50">
        <f>E31</f>
        <v>6</v>
      </c>
      <c r="M20" s="114">
        <f>($G$35/$J20)*100</f>
        <v>3.1246069241364824</v>
      </c>
      <c r="N20" s="115">
        <f>($G$36/$J20)*100</f>
        <v>4.6422731444313454</v>
      </c>
      <c r="O20" s="115">
        <f>($G$37/$J20)*100</f>
        <v>6.1701098755100157</v>
      </c>
      <c r="P20" s="116">
        <f>($G$38/$J20)*100</f>
        <v>7.7371219073855757</v>
      </c>
      <c r="W20" s="101" t="s">
        <v>14</v>
      </c>
      <c r="X20" s="55">
        <v>2</v>
      </c>
      <c r="Y20" s="56">
        <v>5</v>
      </c>
      <c r="Z20" s="53">
        <f>INDEX(($M$18:$P$21),(MATCH(Y20,$L$18:$L$21,0)),(MATCH(X20,$M$17:$P$17,0)))</f>
        <v>3.5468511030738448</v>
      </c>
      <c r="AA20" s="1"/>
      <c r="AB20" s="10" t="str">
        <f>W12</f>
        <v>Medium</v>
      </c>
      <c r="AC20" s="90">
        <f t="shared" si="2"/>
        <v>3</v>
      </c>
      <c r="AD20" s="90">
        <f t="shared" si="2"/>
        <v>5</v>
      </c>
      <c r="AE20" s="91">
        <f>Z12</f>
        <v>7.9044110297074255</v>
      </c>
      <c r="AF20" s="96"/>
      <c r="AG20" s="10" t="str">
        <f>W30</f>
        <v>Medium</v>
      </c>
      <c r="AH20" s="90">
        <f t="shared" si="3"/>
        <v>3</v>
      </c>
      <c r="AI20" s="90">
        <f t="shared" si="3"/>
        <v>4</v>
      </c>
      <c r="AJ20" s="91">
        <f>Z30</f>
        <v>5.2225572874852642</v>
      </c>
      <c r="AK20" s="24"/>
    </row>
    <row r="21" spans="1:37" ht="15" customHeight="1" thickBot="1" x14ac:dyDescent="0.3">
      <c r="A21" s="24"/>
      <c r="D21" s="5" t="s">
        <v>45</v>
      </c>
      <c r="E21" s="134">
        <v>2010</v>
      </c>
      <c r="F21" s="135"/>
      <c r="G21" s="136"/>
      <c r="H21" s="24"/>
      <c r="I21" s="24"/>
      <c r="J21" s="49">
        <f>($N$15*0.277778)*G32</f>
        <v>38.100030480000008</v>
      </c>
      <c r="K21" s="149"/>
      <c r="L21" s="50">
        <f>E32</f>
        <v>7</v>
      </c>
      <c r="M21" s="117">
        <f>($G$35/$J21)*100</f>
        <v>2.1872248468955378</v>
      </c>
      <c r="N21" s="118">
        <f>($G$36/$J21)*100</f>
        <v>3.2495912011019414</v>
      </c>
      <c r="O21" s="118">
        <f>($G$37/$J21)*100</f>
        <v>4.3190769128570112</v>
      </c>
      <c r="P21" s="119">
        <f>($G$38/$J21)*100</f>
        <v>5.4159853351699034</v>
      </c>
      <c r="W21" s="10" t="s">
        <v>13</v>
      </c>
      <c r="X21" s="55">
        <v>3</v>
      </c>
      <c r="Y21" s="56">
        <v>5</v>
      </c>
      <c r="Z21" s="53">
        <f t="shared" ref="Z21:Z22" si="4">INDEX(($M$18:$P$21),(MATCH(Y21,$L$18:$L$21,0)),(MATCH(X21,$M$17:$P$17,0)))</f>
        <v>5.2696073531382828</v>
      </c>
      <c r="AA21" s="1"/>
      <c r="AB21" s="11" t="str">
        <f>W13</f>
        <v>High</v>
      </c>
      <c r="AC21" s="95">
        <f t="shared" si="2"/>
        <v>2</v>
      </c>
      <c r="AD21" s="95">
        <f t="shared" si="2"/>
        <v>4</v>
      </c>
      <c r="AE21" s="94">
        <f>Z13</f>
        <v>7.0303655793070865</v>
      </c>
      <c r="AF21" s="96"/>
      <c r="AG21" s="11" t="str">
        <f>W31</f>
        <v>High</v>
      </c>
      <c r="AH21" s="95">
        <f t="shared" si="3"/>
        <v>5</v>
      </c>
      <c r="AI21" s="95">
        <f t="shared" si="3"/>
        <v>4</v>
      </c>
      <c r="AJ21" s="94">
        <f>Z31</f>
        <v>8.704262145808773</v>
      </c>
      <c r="AK21" s="24"/>
    </row>
    <row r="22" spans="1:37" ht="18" thickBot="1" x14ac:dyDescent="0.3">
      <c r="A22" s="24"/>
      <c r="D22" s="6" t="s">
        <v>46</v>
      </c>
      <c r="E22" s="134" t="s">
        <v>29</v>
      </c>
      <c r="F22" s="135"/>
      <c r="G22" s="136"/>
      <c r="H22" s="24"/>
      <c r="I22" s="24"/>
      <c r="J22" s="77"/>
      <c r="K22" s="61"/>
      <c r="L22" s="62"/>
      <c r="M22" s="152" t="s">
        <v>28</v>
      </c>
      <c r="N22" s="153"/>
      <c r="O22" s="153"/>
      <c r="P22" s="154"/>
      <c r="W22" s="11" t="s">
        <v>12</v>
      </c>
      <c r="X22" s="64">
        <v>4</v>
      </c>
      <c r="Y22" s="65">
        <v>4</v>
      </c>
      <c r="Z22" s="66">
        <f t="shared" si="4"/>
        <v>9.2551648132650257</v>
      </c>
      <c r="AA22" s="1"/>
      <c r="AB22" s="24"/>
      <c r="AC22" s="24"/>
      <c r="AD22" s="24"/>
      <c r="AE22" s="24"/>
      <c r="AF22" s="24"/>
      <c r="AG22" s="24"/>
      <c r="AH22" s="24"/>
      <c r="AI22" s="24"/>
      <c r="AJ22" s="24"/>
      <c r="AK22" s="24"/>
    </row>
    <row r="23" spans="1:37" ht="15.75" thickBot="1" x14ac:dyDescent="0.3">
      <c r="A23" s="24"/>
      <c r="D23" s="98"/>
      <c r="F23" s="96"/>
      <c r="H23" s="24"/>
      <c r="I23" s="24"/>
      <c r="J23" s="24"/>
      <c r="K23" s="24"/>
      <c r="L23" s="24"/>
      <c r="M23" s="24"/>
      <c r="N23" s="24"/>
      <c r="O23" s="24"/>
      <c r="P23" s="24"/>
      <c r="W23" s="96"/>
      <c r="X23" s="96"/>
      <c r="Y23" s="96"/>
      <c r="Z23" s="96"/>
    </row>
    <row r="24" spans="1:37" ht="15.75" customHeight="1" thickBot="1" x14ac:dyDescent="0.3">
      <c r="A24" s="24"/>
      <c r="D24" s="4" t="s">
        <v>47</v>
      </c>
      <c r="E24" s="136">
        <v>5</v>
      </c>
      <c r="F24" s="131"/>
      <c r="G24" s="131"/>
      <c r="H24" s="24"/>
      <c r="I24" s="24"/>
      <c r="J24" s="78"/>
      <c r="K24" s="127" t="s">
        <v>6</v>
      </c>
      <c r="L24" s="128"/>
      <c r="M24" s="129"/>
      <c r="N24" s="83">
        <v>20</v>
      </c>
      <c r="O24" s="79"/>
      <c r="P24" s="79"/>
      <c r="W24" s="80"/>
      <c r="X24" s="80"/>
      <c r="Y24" s="80"/>
      <c r="Z24" s="26"/>
      <c r="AA24" s="1"/>
    </row>
    <row r="25" spans="1:37" ht="14.25" customHeight="1" thickBot="1" x14ac:dyDescent="0.3">
      <c r="A25" s="24"/>
      <c r="D25" s="5" t="s">
        <v>48</v>
      </c>
      <c r="E25" s="156">
        <v>10</v>
      </c>
      <c r="F25" s="157"/>
      <c r="G25" s="157"/>
      <c r="H25" s="24"/>
      <c r="I25" s="24"/>
      <c r="J25" s="38"/>
      <c r="K25" s="39"/>
      <c r="L25" s="40"/>
      <c r="M25" s="137" t="s">
        <v>31</v>
      </c>
      <c r="N25" s="138"/>
      <c r="O25" s="138"/>
      <c r="P25" s="139"/>
      <c r="W25" s="137" t="s">
        <v>25</v>
      </c>
      <c r="X25" s="139"/>
      <c r="Y25" s="82">
        <f>$G$4</f>
        <v>42355</v>
      </c>
      <c r="Z25" s="26"/>
      <c r="AA25" s="1"/>
    </row>
    <row r="26" spans="1:37" ht="18" thickBot="1" x14ac:dyDescent="0.3">
      <c r="A26" s="24"/>
      <c r="D26" s="6" t="s">
        <v>49</v>
      </c>
      <c r="E26" s="165">
        <f>E24*E25</f>
        <v>50</v>
      </c>
      <c r="F26" s="166"/>
      <c r="G26" s="167"/>
      <c r="H26" s="24"/>
      <c r="I26" s="24"/>
      <c r="J26" s="42" t="s">
        <v>38</v>
      </c>
      <c r="K26" s="43"/>
      <c r="L26" s="44"/>
      <c r="M26" s="45">
        <f>E35</f>
        <v>2</v>
      </c>
      <c r="N26" s="46">
        <f>E36</f>
        <v>3</v>
      </c>
      <c r="O26" s="46">
        <f>E37</f>
        <v>4</v>
      </c>
      <c r="P26" s="47">
        <f>E38</f>
        <v>5</v>
      </c>
      <c r="W26" s="127" t="s">
        <v>6</v>
      </c>
      <c r="X26" s="129"/>
      <c r="Y26" s="110">
        <f>N24</f>
        <v>20</v>
      </c>
    </row>
    <row r="27" spans="1:37" ht="15" customHeight="1" thickBot="1" x14ac:dyDescent="0.3">
      <c r="A27" s="24"/>
      <c r="B27" s="81"/>
      <c r="C27" s="81"/>
      <c r="D27" s="79"/>
      <c r="E27" s="79"/>
      <c r="F27" s="24"/>
      <c r="G27" s="24"/>
      <c r="H27" s="24"/>
      <c r="I27" s="24"/>
      <c r="J27" s="49">
        <f>($N$24*0.277778)*G29</f>
        <v>23.706685632000003</v>
      </c>
      <c r="K27" s="147" t="s">
        <v>0</v>
      </c>
      <c r="L27" s="84">
        <f>E29</f>
        <v>4</v>
      </c>
      <c r="M27" s="111">
        <f>($G$35/$J27)*100</f>
        <v>3.5151827896535432</v>
      </c>
      <c r="N27" s="112">
        <f>($G$36/$J27)*100</f>
        <v>5.2225572874852642</v>
      </c>
      <c r="O27" s="112">
        <f>($G$37/$J27)*100</f>
        <v>6.9413736099487684</v>
      </c>
      <c r="P27" s="113">
        <f>($G$38/$J27)*100</f>
        <v>8.704262145808773</v>
      </c>
      <c r="W27" s="140" t="s">
        <v>11</v>
      </c>
      <c r="X27" s="141"/>
      <c r="Y27" s="142"/>
      <c r="Z27" s="150" t="s">
        <v>37</v>
      </c>
      <c r="AA27" s="1"/>
    </row>
    <row r="28" spans="1:37" ht="15.75" thickBot="1" x14ac:dyDescent="0.3">
      <c r="A28" s="24"/>
      <c r="B28" s="81"/>
      <c r="C28" s="81"/>
      <c r="E28" s="7" t="s">
        <v>0</v>
      </c>
      <c r="F28" s="8" t="s">
        <v>5</v>
      </c>
      <c r="G28" s="9" t="s">
        <v>4</v>
      </c>
      <c r="H28" s="24"/>
      <c r="I28" s="99"/>
      <c r="J28" s="49">
        <f>($N$24*0.277778)*G30</f>
        <v>31.326691728000007</v>
      </c>
      <c r="K28" s="148"/>
      <c r="L28" s="50">
        <f>E30</f>
        <v>5</v>
      </c>
      <c r="M28" s="114">
        <f>($G$35/$J28)*100</f>
        <v>2.6601383273053836</v>
      </c>
      <c r="N28" s="115">
        <f>($G$36/$J28)*100</f>
        <v>3.9522055148537127</v>
      </c>
      <c r="O28" s="115">
        <f>($G$37/$J28)*100</f>
        <v>5.2529313805017708</v>
      </c>
      <c r="P28" s="116">
        <f>($G$38/$J28)*100</f>
        <v>6.5870091914228546</v>
      </c>
      <c r="W28" s="16" t="s">
        <v>15</v>
      </c>
      <c r="X28" s="12" t="s">
        <v>1</v>
      </c>
      <c r="Y28" s="13" t="s">
        <v>0</v>
      </c>
      <c r="Z28" s="151"/>
      <c r="AA28" s="1"/>
    </row>
    <row r="29" spans="1:37" ht="15.75" customHeight="1" x14ac:dyDescent="0.25">
      <c r="A29" s="24"/>
      <c r="B29" s="81"/>
      <c r="C29" s="81"/>
      <c r="E29" s="57">
        <v>4</v>
      </c>
      <c r="F29" s="58">
        <v>14</v>
      </c>
      <c r="G29" s="59">
        <f>F29*0.3048</f>
        <v>4.2671999999999999</v>
      </c>
      <c r="H29" s="24"/>
      <c r="I29" s="24"/>
      <c r="J29" s="49">
        <f>($N$24*0.277778)*G31</f>
        <v>35.560028448000004</v>
      </c>
      <c r="K29" s="148"/>
      <c r="L29" s="50">
        <f>E31</f>
        <v>6</v>
      </c>
      <c r="M29" s="114">
        <f>($G$35/$J29)*100</f>
        <v>2.3434551931023622</v>
      </c>
      <c r="N29" s="115">
        <f>($G$36/$J29)*100</f>
        <v>3.4817048583235097</v>
      </c>
      <c r="O29" s="115">
        <f>($G$37/$J29)*100</f>
        <v>4.6275824066325129</v>
      </c>
      <c r="P29" s="116">
        <f>($G$38/$J29)*100</f>
        <v>5.802841430539182</v>
      </c>
      <c r="W29" s="101" t="s">
        <v>14</v>
      </c>
      <c r="X29" s="55">
        <v>3</v>
      </c>
      <c r="Y29" s="56">
        <v>5</v>
      </c>
      <c r="Z29" s="53">
        <f>INDEX(($M$27:$P$30),(MATCH(Y29,$L$27:$L$30,0)),(MATCH(X29,$M$26:$P$26,0)))</f>
        <v>3.9522055148537127</v>
      </c>
      <c r="AA29" s="1"/>
    </row>
    <row r="30" spans="1:37" ht="15" customHeight="1" thickBot="1" x14ac:dyDescent="0.3">
      <c r="A30" s="24"/>
      <c r="B30" s="81"/>
      <c r="C30" s="81"/>
      <c r="E30" s="67">
        <v>5</v>
      </c>
      <c r="F30" s="68">
        <v>18.5</v>
      </c>
      <c r="G30" s="69">
        <f>F30*0.3048</f>
        <v>5.6388000000000007</v>
      </c>
      <c r="H30" s="24"/>
      <c r="I30" s="24"/>
      <c r="J30" s="49">
        <f>($N$24*0.277778)*G32</f>
        <v>50.800040640000006</v>
      </c>
      <c r="K30" s="149"/>
      <c r="L30" s="50">
        <f>E32</f>
        <v>7</v>
      </c>
      <c r="M30" s="117">
        <f>($G$35/$J30)*100</f>
        <v>1.6404186351716536</v>
      </c>
      <c r="N30" s="118">
        <f>($G$36/$J30)*100</f>
        <v>2.4371934008264562</v>
      </c>
      <c r="O30" s="118">
        <f>($G$37/$J30)*100</f>
        <v>3.2393076846427586</v>
      </c>
      <c r="P30" s="119">
        <f>($G$38/$J30)*100</f>
        <v>4.0619890013774276</v>
      </c>
      <c r="W30" s="10" t="s">
        <v>13</v>
      </c>
      <c r="X30" s="55">
        <v>3</v>
      </c>
      <c r="Y30" s="56">
        <v>4</v>
      </c>
      <c r="Z30" s="53">
        <f>INDEX(($M$27:$P$30),(MATCH(Y30,$L$27:$L$30,0)),(MATCH(X30,$M$26:$P$26,0)))</f>
        <v>5.2225572874852642</v>
      </c>
      <c r="AA30" s="1"/>
    </row>
    <row r="31" spans="1:37" ht="15" customHeight="1" thickBot="1" x14ac:dyDescent="0.3">
      <c r="A31" s="24"/>
      <c r="B31" s="81"/>
      <c r="C31" s="81"/>
      <c r="E31" s="67">
        <v>6</v>
      </c>
      <c r="F31" s="68">
        <v>21</v>
      </c>
      <c r="G31" s="69">
        <f>F31*0.3048</f>
        <v>6.4008000000000003</v>
      </c>
      <c r="H31" s="24"/>
      <c r="I31" s="24"/>
      <c r="J31" s="77"/>
      <c r="K31" s="61"/>
      <c r="L31" s="62"/>
      <c r="M31" s="152" t="s">
        <v>28</v>
      </c>
      <c r="N31" s="153"/>
      <c r="O31" s="153"/>
      <c r="P31" s="154"/>
      <c r="W31" s="11" t="s">
        <v>12</v>
      </c>
      <c r="X31" s="64">
        <v>5</v>
      </c>
      <c r="Y31" s="65">
        <v>4</v>
      </c>
      <c r="Z31" s="66">
        <f>INDEX(($M$27:$P$30),(MATCH(Y31,$L$27:$L$30,0)),(MATCH(X31,$M$26:$P$26,0)))</f>
        <v>8.704262145808773</v>
      </c>
      <c r="AA31" s="1"/>
    </row>
    <row r="32" spans="1:37" ht="15.75" customHeight="1" thickBot="1" x14ac:dyDescent="0.3">
      <c r="A32" s="24"/>
      <c r="B32" s="24"/>
      <c r="C32" s="24"/>
      <c r="E32" s="67">
        <v>7</v>
      </c>
      <c r="F32" s="68">
        <v>30</v>
      </c>
      <c r="G32" s="71">
        <f>F32*0.3048</f>
        <v>9.1440000000000001</v>
      </c>
      <c r="H32" s="24"/>
      <c r="I32" s="24"/>
      <c r="J32" s="26"/>
      <c r="K32" s="26"/>
      <c r="L32" s="26"/>
      <c r="M32" s="26"/>
      <c r="N32" s="26"/>
      <c r="O32" s="26"/>
      <c r="P32" s="26"/>
      <c r="Q32" s="26"/>
      <c r="R32" s="26"/>
      <c r="S32" s="26"/>
      <c r="T32" s="26"/>
      <c r="AA32" s="1"/>
    </row>
    <row r="33" spans="5:27" ht="15.75" thickBot="1" x14ac:dyDescent="0.3">
      <c r="E33" s="72"/>
      <c r="F33" s="73"/>
      <c r="G33" s="74"/>
      <c r="T33" s="1"/>
      <c r="AA33" s="1"/>
    </row>
    <row r="34" spans="5:27" ht="15.75" thickBot="1" x14ac:dyDescent="0.3">
      <c r="E34" s="7" t="s">
        <v>1</v>
      </c>
      <c r="F34" s="8" t="s">
        <v>3</v>
      </c>
      <c r="G34" s="9" t="s">
        <v>7</v>
      </c>
      <c r="T34" s="1"/>
      <c r="AA34" s="1"/>
    </row>
    <row r="35" spans="5:27" x14ac:dyDescent="0.25">
      <c r="E35" s="67">
        <v>2</v>
      </c>
      <c r="F35" s="67">
        <v>156</v>
      </c>
      <c r="G35" s="59">
        <f>$N$4/F35</f>
        <v>0.83333333333333337</v>
      </c>
      <c r="J35" s="1"/>
      <c r="K35" s="1"/>
      <c r="L35" s="1"/>
      <c r="M35" s="1"/>
      <c r="N35" s="1"/>
      <c r="O35" s="1"/>
      <c r="P35" s="1"/>
      <c r="Q35" s="1"/>
      <c r="R35" s="1"/>
      <c r="S35" s="1"/>
      <c r="T35" s="1"/>
      <c r="AA35" s="1"/>
    </row>
    <row r="36" spans="5:27" x14ac:dyDescent="0.25">
      <c r="E36" s="67">
        <v>3</v>
      </c>
      <c r="F36" s="67">
        <v>105</v>
      </c>
      <c r="G36" s="69">
        <f>$N$4/F36</f>
        <v>1.2380952380952381</v>
      </c>
      <c r="J36" s="1"/>
      <c r="K36" s="1"/>
      <c r="L36" s="1"/>
      <c r="M36" s="1"/>
      <c r="N36" s="1"/>
      <c r="O36" s="1"/>
      <c r="P36" s="1"/>
      <c r="Q36" s="1"/>
      <c r="R36" s="1"/>
      <c r="S36" s="1"/>
      <c r="T36" s="1"/>
      <c r="AA36" s="1"/>
    </row>
    <row r="37" spans="5:27" x14ac:dyDescent="0.25">
      <c r="E37" s="67">
        <v>4</v>
      </c>
      <c r="F37" s="67">
        <v>79</v>
      </c>
      <c r="G37" s="69">
        <f>$N$4/F37</f>
        <v>1.6455696202531647</v>
      </c>
    </row>
    <row r="38" spans="5:27" ht="15.75" thickBot="1" x14ac:dyDescent="0.3">
      <c r="E38" s="67">
        <v>5</v>
      </c>
      <c r="F38" s="67">
        <v>63</v>
      </c>
      <c r="G38" s="76">
        <f>$N$4/F38</f>
        <v>2.0634920634920637</v>
      </c>
    </row>
  </sheetData>
  <mergeCells count="61">
    <mergeCell ref="E11:G11"/>
    <mergeCell ref="E10:G10"/>
    <mergeCell ref="E9:G9"/>
    <mergeCell ref="E8:G8"/>
    <mergeCell ref="E7:G7"/>
    <mergeCell ref="E22:G22"/>
    <mergeCell ref="E24:G24"/>
    <mergeCell ref="E25:G25"/>
    <mergeCell ref="E26:G26"/>
    <mergeCell ref="E12:G12"/>
    <mergeCell ref="E19:G19"/>
    <mergeCell ref="E20:G20"/>
    <mergeCell ref="E21:G21"/>
    <mergeCell ref="B2:G2"/>
    <mergeCell ref="AJ10:AJ11"/>
    <mergeCell ref="AJ17:AJ18"/>
    <mergeCell ref="AG10:AI10"/>
    <mergeCell ref="AG17:AI17"/>
    <mergeCell ref="AB15:AC15"/>
    <mergeCell ref="AB16:AC16"/>
    <mergeCell ref="AB17:AD17"/>
    <mergeCell ref="E6:G6"/>
    <mergeCell ref="E15:G15"/>
    <mergeCell ref="E16:G16"/>
    <mergeCell ref="E17:G17"/>
    <mergeCell ref="E18:G18"/>
    <mergeCell ref="AG9:AH9"/>
    <mergeCell ref="W2:Z2"/>
    <mergeCell ref="W17:X17"/>
    <mergeCell ref="K27:K30"/>
    <mergeCell ref="K2:T2"/>
    <mergeCell ref="AE17:AE18"/>
    <mergeCell ref="K18:K21"/>
    <mergeCell ref="M16:P16"/>
    <mergeCell ref="K4:M4"/>
    <mergeCell ref="AB5:AD5"/>
    <mergeCell ref="M7:P7"/>
    <mergeCell ref="AB9:AC9"/>
    <mergeCell ref="K6:M6"/>
    <mergeCell ref="K15:M15"/>
    <mergeCell ref="K24:M24"/>
    <mergeCell ref="K9:K12"/>
    <mergeCell ref="AB10:AD10"/>
    <mergeCell ref="W27:Y27"/>
    <mergeCell ref="W26:X26"/>
    <mergeCell ref="M31:P31"/>
    <mergeCell ref="M22:P22"/>
    <mergeCell ref="AC7:AE7"/>
    <mergeCell ref="AG15:AH15"/>
    <mergeCell ref="AG16:AH16"/>
    <mergeCell ref="M13:P13"/>
    <mergeCell ref="M25:P25"/>
    <mergeCell ref="W25:X25"/>
    <mergeCell ref="W18:Y18"/>
    <mergeCell ref="W16:X16"/>
    <mergeCell ref="W9:Y9"/>
    <mergeCell ref="W8:X8"/>
    <mergeCell ref="W7:X7"/>
    <mergeCell ref="Z9:Z10"/>
    <mergeCell ref="Z18:Z19"/>
    <mergeCell ref="Z27:Z28"/>
  </mergeCells>
  <dataValidations count="4">
    <dataValidation showInputMessage="1" showErrorMessage="1" sqref="AJ19:AJ21 AE19:AE21 AJ12:AJ14 U11:V13 U29:V31 Z29:Z31 Z11:Z13 Z20:Z22 U20:V22"/>
    <dataValidation type="list" showInputMessage="1" showErrorMessage="1" sqref="AD19:AD21 Y20:Y22 AI12:AI14 Y11:Y13 Y29:Y31 AI19:AI21">
      <formula1>$E$28:$E$32</formula1>
    </dataValidation>
    <dataValidation type="list" showErrorMessage="1" sqref="AC19:AC21 X11:X13">
      <formula1>$E$34:$E$38</formula1>
    </dataValidation>
    <dataValidation type="list" showInputMessage="1" showErrorMessage="1" sqref="AH12:AH14 X29:X31 X20:X22 AH19:AH21">
      <formula1>$E$34:$E$38</formula1>
    </dataValidation>
  </dataValidations>
  <pageMargins left="0.7" right="0.7" top="0.75" bottom="0.75" header="0.3" footer="0.3"/>
  <pageSetup scale="64" orientation="portrait" r:id="rId1"/>
  <colBreaks count="2" manualBreakCount="2">
    <brk id="8" max="1048575" man="1"/>
    <brk id="2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spreadRateCalculationsV5</vt:lpstr>
      <vt:lpstr>instructions!Print_Area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YTD</dc:creator>
  <cp:lastModifiedBy>YDavid</cp:lastModifiedBy>
  <cp:lastPrinted>2017-10-02T15:38:51Z</cp:lastPrinted>
  <dcterms:created xsi:type="dcterms:W3CDTF">2015-12-17T12:24:12Z</dcterms:created>
  <dcterms:modified xsi:type="dcterms:W3CDTF">2017-10-02T15:40:13Z</dcterms:modified>
</cp:coreProperties>
</file>